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cloudprodamazhotmail.sharepoint.com/sites/SPDAGeral/Documentos Compartilhados/00. DAF/15. CDI/2025 - 2026/"/>
    </mc:Choice>
  </mc:AlternateContent>
  <xr:revisionPtr revIDLastSave="3446" documentId="8_{9D2843F4-55E2-45F1-B6E0-6A07F4A6BE4F}" xr6:coauthVersionLast="47" xr6:coauthVersionMax="47" xr10:uidLastSave="{CEF46B39-F146-456E-9EEB-0F330CCE3264}"/>
  <bookViews>
    <workbookView xWindow="-120" yWindow="-120" windowWidth="38640" windowHeight="15720" tabRatio="801" activeTab="1" xr2:uid="{00000000-000D-0000-FFFF-FFFF00000000}"/>
  </bookViews>
  <sheets>
    <sheet name="PLANO TÁTICO" sheetId="4" r:id="rId1"/>
    <sheet name="DRE" sheetId="2" r:id="rId2"/>
    <sheet name="FLUXO DE CAIXA" sheetId="11" r:id="rId3"/>
    <sheet name="META PESSOAL" sheetId="6" r:id="rId4"/>
    <sheet name="Orçamento Pessoal" sheetId="13" state="hidden" r:id="rId5"/>
    <sheet name="INVESTIMENTOS" sheetId="9" r:id="rId6"/>
    <sheet name="PRODUTOS" sheetId="8" r:id="rId7"/>
    <sheet name="INDICADORES" sheetId="7" r:id="rId8"/>
    <sheet name="Apr" sheetId="12" state="hidden" r:id="rId9"/>
  </sheets>
  <definedNames>
    <definedName name="_xlnm.Print_Area" localSheetId="2">'FLUXO DE CAIXA'!$B$2:$FS$136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F50" i="11" l="1"/>
  <c r="FF51" i="11"/>
  <c r="D37" i="12"/>
  <c r="W33" i="2"/>
  <c r="CO5" i="6"/>
  <c r="CO4" i="6"/>
  <c r="U23" i="13"/>
  <c r="U22" i="13"/>
  <c r="E92" i="12" l="1"/>
  <c r="E91" i="12"/>
  <c r="E90" i="12"/>
  <c r="E88" i="12"/>
  <c r="E87" i="12"/>
  <c r="U21" i="13"/>
  <c r="U24" i="13"/>
  <c r="W78" i="2"/>
  <c r="F94" i="12"/>
  <c r="D94" i="12"/>
  <c r="F86" i="12"/>
  <c r="C86" i="12"/>
  <c r="D86" i="12"/>
  <c r="CO23" i="6"/>
  <c r="CO24" i="6"/>
  <c r="CO25" i="6"/>
  <c r="CN35" i="6"/>
  <c r="CN19" i="6"/>
  <c r="G12" i="9"/>
  <c r="CO35" i="6"/>
  <c r="CO38" i="6" s="1"/>
  <c r="EY25" i="11"/>
  <c r="EY10" i="11"/>
  <c r="W129" i="2"/>
  <c r="W128" i="2"/>
  <c r="W127" i="2"/>
  <c r="W126" i="2"/>
  <c r="W125" i="2"/>
  <c r="W124" i="2"/>
  <c r="W123" i="2"/>
  <c r="W121" i="2"/>
  <c r="W120" i="2"/>
  <c r="W119" i="2"/>
  <c r="W118" i="2"/>
  <c r="W117" i="2"/>
  <c r="W116" i="2"/>
  <c r="W115" i="2"/>
  <c r="W113" i="2"/>
  <c r="W112" i="2"/>
  <c r="W111" i="2"/>
  <c r="W110" i="2"/>
  <c r="W109" i="2"/>
  <c r="W108" i="2"/>
  <c r="W107" i="2"/>
  <c r="W106" i="2"/>
  <c r="W104" i="2"/>
  <c r="W103" i="2"/>
  <c r="W102" i="2"/>
  <c r="W101" i="2"/>
  <c r="W100" i="2"/>
  <c r="W99" i="2"/>
  <c r="W98" i="2"/>
  <c r="W97" i="2"/>
  <c r="W96" i="2"/>
  <c r="W93" i="2"/>
  <c r="W92" i="2"/>
  <c r="W91" i="2"/>
  <c r="W90" i="2"/>
  <c r="W89" i="2"/>
  <c r="W88" i="2"/>
  <c r="W87" i="2"/>
  <c r="W86" i="2"/>
  <c r="W84" i="2"/>
  <c r="W83" i="2"/>
  <c r="W82" i="2"/>
  <c r="W81" i="2"/>
  <c r="W80" i="2"/>
  <c r="W79" i="2"/>
  <c r="W77" i="2"/>
  <c r="W76" i="2"/>
  <c r="W75" i="2"/>
  <c r="W74" i="2"/>
  <c r="W73" i="2"/>
  <c r="W72" i="2"/>
  <c r="W71" i="2"/>
  <c r="W70" i="2"/>
  <c r="W69" i="2"/>
  <c r="W44" i="2"/>
  <c r="W43" i="2"/>
  <c r="W42" i="2"/>
  <c r="W41" i="2"/>
  <c r="W40" i="2"/>
  <c r="W39" i="2"/>
  <c r="W38" i="2"/>
  <c r="W37" i="2"/>
  <c r="W36" i="2"/>
  <c r="W35" i="2"/>
  <c r="W34" i="2"/>
  <c r="W49" i="2"/>
  <c r="W48" i="2"/>
  <c r="W47" i="2"/>
  <c r="W46" i="2"/>
  <c r="W63" i="2"/>
  <c r="W62" i="2"/>
  <c r="W61" i="2"/>
  <c r="W60" i="2"/>
  <c r="W59" i="2"/>
  <c r="W57" i="2"/>
  <c r="W56" i="2"/>
  <c r="W55" i="2"/>
  <c r="W54" i="2"/>
  <c r="W53" i="2"/>
  <c r="W52" i="2"/>
  <c r="W51" i="2"/>
  <c r="W67" i="2"/>
  <c r="W66" i="2"/>
  <c r="W65" i="2"/>
  <c r="FF10" i="11"/>
  <c r="E86" i="12" l="1"/>
  <c r="W94" i="2"/>
  <c r="W68" i="2"/>
  <c r="X6" i="2"/>
  <c r="X9" i="2"/>
  <c r="X13" i="2"/>
  <c r="X16" i="2"/>
  <c r="N114" i="2"/>
  <c r="O115" i="2"/>
  <c r="O116" i="2"/>
  <c r="O117" i="2"/>
  <c r="O118" i="2"/>
  <c r="O119" i="2"/>
  <c r="O120" i="2"/>
  <c r="O121" i="2"/>
  <c r="P115" i="2"/>
  <c r="P116" i="2"/>
  <c r="P117" i="2"/>
  <c r="P118" i="2"/>
  <c r="P119" i="2"/>
  <c r="P120" i="2"/>
  <c r="P121" i="2"/>
  <c r="Q115" i="2"/>
  <c r="Q116" i="2"/>
  <c r="Q117" i="2"/>
  <c r="Q118" i="2"/>
  <c r="Q119" i="2"/>
  <c r="Q120" i="2"/>
  <c r="Q121" i="2"/>
  <c r="R115" i="2"/>
  <c r="R116" i="2"/>
  <c r="R117" i="2"/>
  <c r="R118" i="2"/>
  <c r="R119" i="2"/>
  <c r="R120" i="2"/>
  <c r="R121" i="2"/>
  <c r="FF80" i="11"/>
  <c r="EP82" i="11"/>
  <c r="EP83" i="11"/>
  <c r="EP84" i="11"/>
  <c r="EP85" i="11"/>
  <c r="EP8" i="11"/>
  <c r="EP9" i="11"/>
  <c r="EP10" i="11"/>
  <c r="EP11" i="11"/>
  <c r="EP12" i="11"/>
  <c r="EP26" i="11"/>
  <c r="EP27" i="11"/>
  <c r="EP28" i="11"/>
  <c r="EP29" i="11"/>
  <c r="EP30" i="11"/>
  <c r="EP33" i="11"/>
  <c r="EP34" i="11"/>
  <c r="EP35" i="11"/>
  <c r="EP36" i="11"/>
  <c r="EP37" i="11"/>
  <c r="EP38" i="11"/>
  <c r="EP39" i="11"/>
  <c r="EP40" i="11"/>
  <c r="EP41" i="11"/>
  <c r="EP42" i="11"/>
  <c r="EP43" i="11"/>
  <c r="EP44" i="11"/>
  <c r="EP45" i="11"/>
  <c r="EP46" i="11"/>
  <c r="FA50" i="11"/>
  <c r="FA52" i="11" s="1"/>
  <c r="FB50" i="11"/>
  <c r="FB52" i="11" s="1"/>
  <c r="EP51" i="11"/>
  <c r="EP53" i="11"/>
  <c r="FF53" i="11" s="1"/>
  <c r="EP54" i="11"/>
  <c r="FF54" i="11" s="1"/>
  <c r="EP55" i="11"/>
  <c r="EP56" i="11"/>
  <c r="EP57" i="11"/>
  <c r="FF57" i="11" s="1"/>
  <c r="EP58" i="11"/>
  <c r="EP59" i="11"/>
  <c r="EP60" i="11"/>
  <c r="EP61" i="11"/>
  <c r="EP62" i="11"/>
  <c r="EP63" i="11"/>
  <c r="EP64" i="11"/>
  <c r="EP65" i="11"/>
  <c r="EP66" i="11"/>
  <c r="FF66" i="11" s="1"/>
  <c r="EP68" i="11"/>
  <c r="EP69" i="11"/>
  <c r="EP70" i="11"/>
  <c r="EP71" i="11"/>
  <c r="EP72" i="11"/>
  <c r="EP73" i="11"/>
  <c r="EP74" i="11"/>
  <c r="EP75" i="11"/>
  <c r="EP76" i="11"/>
  <c r="EP77" i="11"/>
  <c r="EP78" i="11"/>
  <c r="EP79" i="11"/>
  <c r="EP87" i="11"/>
  <c r="EP88" i="11"/>
  <c r="EP89" i="11"/>
  <c r="EP90" i="11"/>
  <c r="EP91" i="11"/>
  <c r="EP92" i="11"/>
  <c r="EP93" i="11"/>
  <c r="EP94" i="11"/>
  <c r="EP95" i="11"/>
  <c r="EP96" i="11"/>
  <c r="EP97" i="11"/>
  <c r="EZ99" i="11"/>
  <c r="FA99" i="11"/>
  <c r="FB99" i="11"/>
  <c r="EZ100" i="11"/>
  <c r="FA100" i="11"/>
  <c r="FB100" i="11"/>
  <c r="EP101" i="11"/>
  <c r="EP102" i="11"/>
  <c r="EP103" i="11"/>
  <c r="EP104" i="11"/>
  <c r="EP105" i="11"/>
  <c r="EP106" i="11"/>
  <c r="EP108" i="11"/>
  <c r="EP109" i="11"/>
  <c r="EP110" i="11"/>
  <c r="EP111" i="11"/>
  <c r="EP112" i="11"/>
  <c r="EP113" i="11"/>
  <c r="EP114" i="11"/>
  <c r="EP115" i="11"/>
  <c r="EP116" i="11"/>
  <c r="EP117" i="11"/>
  <c r="EP118" i="11"/>
  <c r="EP119" i="11"/>
  <c r="EP121" i="11"/>
  <c r="EP122" i="11"/>
  <c r="EP123" i="11"/>
  <c r="EP124" i="11"/>
  <c r="EP125" i="11"/>
  <c r="EP127" i="11"/>
  <c r="EP128" i="11"/>
  <c r="EP129" i="11"/>
  <c r="FF7" i="11"/>
  <c r="FF99" i="11" s="1"/>
  <c r="FF25" i="11"/>
  <c r="FF31" i="11"/>
  <c r="EQ133" i="11"/>
  <c r="EQ7" i="11"/>
  <c r="ER7" i="11"/>
  <c r="ES7" i="11"/>
  <c r="ET7" i="11"/>
  <c r="EU7" i="11"/>
  <c r="EV7" i="11"/>
  <c r="EW7" i="11"/>
  <c r="EX7" i="11"/>
  <c r="EY7" i="11"/>
  <c r="EZ7" i="11"/>
  <c r="FA7" i="11"/>
  <c r="FB7" i="11"/>
  <c r="EP24" i="11"/>
  <c r="EP23" i="11"/>
  <c r="EP22" i="11"/>
  <c r="EP21" i="11"/>
  <c r="EP20" i="11"/>
  <c r="EP19" i="11"/>
  <c r="EP18" i="11"/>
  <c r="EP17" i="11"/>
  <c r="EP16" i="11"/>
  <c r="EP15" i="11"/>
  <c r="EP14" i="11"/>
  <c r="EP13" i="11"/>
  <c r="FF87" i="11"/>
  <c r="FF88" i="11"/>
  <c r="FF86" i="11"/>
  <c r="FF100" i="11"/>
  <c r="FF107" i="11"/>
  <c r="FF120" i="11"/>
  <c r="FF126" i="11"/>
  <c r="FE7" i="11"/>
  <c r="FE99" i="11" s="1"/>
  <c r="FE25" i="11"/>
  <c r="FE31" i="11"/>
  <c r="FE49" i="11"/>
  <c r="EO68" i="11"/>
  <c r="FE68" i="11"/>
  <c r="EO77" i="11"/>
  <c r="FE77" i="11"/>
  <c r="FE80" i="11"/>
  <c r="FE87" i="11"/>
  <c r="FE86" i="11" s="1"/>
  <c r="FE88" i="11"/>
  <c r="FE100" i="11"/>
  <c r="FE107" i="11"/>
  <c r="FE120" i="11"/>
  <c r="FE126" i="11"/>
  <c r="EO7" i="11"/>
  <c r="EO102" i="11" s="1"/>
  <c r="EO25" i="11"/>
  <c r="EO31" i="11"/>
  <c r="EO49" i="11"/>
  <c r="EO67" i="11"/>
  <c r="EO80" i="11"/>
  <c r="EO87" i="11"/>
  <c r="EO88" i="11"/>
  <c r="EO86" i="11" s="1"/>
  <c r="EO100" i="11"/>
  <c r="EO107" i="11"/>
  <c r="EO120" i="11"/>
  <c r="EO126" i="11"/>
  <c r="FG7" i="11"/>
  <c r="FG25" i="11"/>
  <c r="FG31" i="11"/>
  <c r="FG49" i="11"/>
  <c r="FG67" i="11"/>
  <c r="FG80" i="11"/>
  <c r="FG86" i="11"/>
  <c r="FG100" i="11"/>
  <c r="FG107" i="11"/>
  <c r="FG120" i="11"/>
  <c r="FG126" i="11"/>
  <c r="FH7" i="11"/>
  <c r="FH99" i="11" s="1"/>
  <c r="FH25" i="11"/>
  <c r="FH31" i="11"/>
  <c r="FH49" i="11"/>
  <c r="FH67" i="11"/>
  <c r="FH80" i="11"/>
  <c r="FH86" i="11"/>
  <c r="FH100" i="11"/>
  <c r="FH107" i="11"/>
  <c r="FH120" i="11"/>
  <c r="FH126" i="11"/>
  <c r="FI7" i="11"/>
  <c r="FI25" i="11"/>
  <c r="FI31" i="11"/>
  <c r="FI49" i="11"/>
  <c r="FI67" i="11"/>
  <c r="FI80" i="11"/>
  <c r="FI86" i="11"/>
  <c r="FI100" i="11"/>
  <c r="FI107" i="11"/>
  <c r="FI120" i="11"/>
  <c r="FI126" i="11"/>
  <c r="FJ7" i="11"/>
  <c r="FJ99" i="11" s="1"/>
  <c r="FJ25" i="11"/>
  <c r="FJ31" i="11"/>
  <c r="FJ49" i="11"/>
  <c r="FJ67" i="11"/>
  <c r="FJ80" i="11"/>
  <c r="FJ86" i="11"/>
  <c r="FJ100" i="11"/>
  <c r="FJ107" i="11"/>
  <c r="FJ120" i="11"/>
  <c r="FJ126" i="11"/>
  <c r="FK7" i="11"/>
  <c r="FK99" i="11" s="1"/>
  <c r="FK25" i="11"/>
  <c r="FK31" i="11"/>
  <c r="FK49" i="11"/>
  <c r="FK67" i="11"/>
  <c r="FK80" i="11"/>
  <c r="FK86" i="11"/>
  <c r="FK100" i="11"/>
  <c r="FK107" i="11"/>
  <c r="FK120" i="11"/>
  <c r="FK126" i="11"/>
  <c r="FL7" i="11"/>
  <c r="FL99" i="11" s="1"/>
  <c r="FL25" i="11"/>
  <c r="FL31" i="11"/>
  <c r="FL49" i="11"/>
  <c r="FL67" i="11"/>
  <c r="FL80" i="11"/>
  <c r="FL86" i="11"/>
  <c r="FL100" i="11"/>
  <c r="FL107" i="11"/>
  <c r="FL120" i="11"/>
  <c r="FL126" i="11"/>
  <c r="FM7" i="11"/>
  <c r="FM99" i="11" s="1"/>
  <c r="FM25" i="11"/>
  <c r="FM31" i="11"/>
  <c r="FM49" i="11"/>
  <c r="FM67" i="11"/>
  <c r="FM80" i="11"/>
  <c r="FM86" i="11"/>
  <c r="FM100" i="11"/>
  <c r="FM107" i="11"/>
  <c r="FM120" i="11"/>
  <c r="FM126" i="11"/>
  <c r="FN7" i="11"/>
  <c r="FN99" i="11" s="1"/>
  <c r="FN25" i="11"/>
  <c r="FN31" i="11"/>
  <c r="FN49" i="11"/>
  <c r="FN67" i="11"/>
  <c r="FN80" i="11"/>
  <c r="FN86" i="11"/>
  <c r="FN100" i="11"/>
  <c r="FN107" i="11"/>
  <c r="FN120" i="11"/>
  <c r="FN126" i="11"/>
  <c r="FO7" i="11"/>
  <c r="FO99" i="11" s="1"/>
  <c r="FO25" i="11"/>
  <c r="FO31" i="11"/>
  <c r="FO49" i="11"/>
  <c r="FO67" i="11"/>
  <c r="FO80" i="11"/>
  <c r="FO86" i="11"/>
  <c r="FO100" i="11"/>
  <c r="FO107" i="11"/>
  <c r="FO120" i="11"/>
  <c r="FO126" i="11"/>
  <c r="FP7" i="11"/>
  <c r="FP99" i="11" s="1"/>
  <c r="FP25" i="11"/>
  <c r="FP31" i="11"/>
  <c r="FP49" i="11"/>
  <c r="FP67" i="11"/>
  <c r="FP80" i="11"/>
  <c r="FP86" i="11"/>
  <c r="FP100" i="11"/>
  <c r="FP107" i="11"/>
  <c r="FP120" i="11"/>
  <c r="FP126" i="11"/>
  <c r="FQ7" i="11"/>
  <c r="FQ99" i="11" s="1"/>
  <c r="FQ25" i="11"/>
  <c r="FQ31" i="11"/>
  <c r="FQ49" i="11"/>
  <c r="FQ67" i="11"/>
  <c r="FQ80" i="11"/>
  <c r="FQ86" i="11"/>
  <c r="FQ100" i="11"/>
  <c r="FQ107" i="11"/>
  <c r="FQ120" i="11"/>
  <c r="FQ126" i="11"/>
  <c r="FR7" i="11"/>
  <c r="FR99" i="11" s="1"/>
  <c r="FR25" i="11"/>
  <c r="FR31" i="11"/>
  <c r="FR49" i="11"/>
  <c r="FR67" i="11"/>
  <c r="FR80" i="11"/>
  <c r="FR86" i="11"/>
  <c r="FR100" i="11"/>
  <c r="FR107" i="11"/>
  <c r="FR120" i="11"/>
  <c r="FR126" i="11"/>
  <c r="EQ25" i="11"/>
  <c r="EQ31" i="11"/>
  <c r="EQ49" i="11"/>
  <c r="EQ67" i="11"/>
  <c r="EQ80" i="11"/>
  <c r="EQ86" i="11"/>
  <c r="EQ98" i="11"/>
  <c r="EQ107" i="11"/>
  <c r="EQ120" i="11"/>
  <c r="EQ126" i="11"/>
  <c r="ER25" i="11"/>
  <c r="ER31" i="11"/>
  <c r="ER49" i="11"/>
  <c r="ER67" i="11"/>
  <c r="ER80" i="11"/>
  <c r="ER86" i="11"/>
  <c r="ER98" i="11"/>
  <c r="ER107" i="11"/>
  <c r="ER120" i="11"/>
  <c r="ER126" i="11"/>
  <c r="ES25" i="11"/>
  <c r="ES31" i="11"/>
  <c r="ES49" i="11"/>
  <c r="ES67" i="11"/>
  <c r="ES80" i="11"/>
  <c r="ES86" i="11"/>
  <c r="ES98" i="11"/>
  <c r="ES107" i="11"/>
  <c r="ES120" i="11"/>
  <c r="ES126" i="11"/>
  <c r="ET25" i="11"/>
  <c r="ET31" i="11"/>
  <c r="ET49" i="11"/>
  <c r="ET67" i="11"/>
  <c r="ET80" i="11"/>
  <c r="ET86" i="11"/>
  <c r="ET98" i="11"/>
  <c r="ET107" i="11"/>
  <c r="ET120" i="11"/>
  <c r="ET126" i="11"/>
  <c r="EU25" i="11"/>
  <c r="EU31" i="11"/>
  <c r="EU49" i="11"/>
  <c r="EU67" i="11"/>
  <c r="EU80" i="11"/>
  <c r="EU86" i="11"/>
  <c r="EU98" i="11"/>
  <c r="EU107" i="11"/>
  <c r="EU120" i="11"/>
  <c r="EU126" i="11"/>
  <c r="EV25" i="11"/>
  <c r="EV31" i="11"/>
  <c r="EV49" i="11"/>
  <c r="EV67" i="11"/>
  <c r="EV80" i="11"/>
  <c r="EV86" i="11"/>
  <c r="EV98" i="11"/>
  <c r="EV107" i="11"/>
  <c r="EV120" i="11"/>
  <c r="EV126" i="11"/>
  <c r="EW25" i="11"/>
  <c r="EW31" i="11"/>
  <c r="EW49" i="11"/>
  <c r="EW67" i="11"/>
  <c r="EW80" i="11"/>
  <c r="EW86" i="11"/>
  <c r="EW98" i="11"/>
  <c r="EW107" i="11"/>
  <c r="EW120" i="11"/>
  <c r="EW126" i="11"/>
  <c r="EX25" i="11"/>
  <c r="EX31" i="11"/>
  <c r="EX49" i="11"/>
  <c r="EX67" i="11"/>
  <c r="EX80" i="11"/>
  <c r="EX86" i="11"/>
  <c r="EX98" i="11"/>
  <c r="EX107" i="11"/>
  <c r="EX120" i="11"/>
  <c r="EX126" i="11"/>
  <c r="EY31" i="11"/>
  <c r="EY49" i="11"/>
  <c r="EY67" i="11"/>
  <c r="EY80" i="11"/>
  <c r="EY86" i="11"/>
  <c r="EY98" i="11"/>
  <c r="EY107" i="11"/>
  <c r="EY120" i="11"/>
  <c r="EY126" i="11"/>
  <c r="EZ25" i="11"/>
  <c r="EZ31" i="11"/>
  <c r="EZ49" i="11"/>
  <c r="EZ67" i="11"/>
  <c r="EZ80" i="11"/>
  <c r="EZ86" i="11"/>
  <c r="EZ107" i="11"/>
  <c r="EZ120" i="11"/>
  <c r="EZ126" i="11"/>
  <c r="FA25" i="11"/>
  <c r="FA31" i="11"/>
  <c r="FA67" i="11"/>
  <c r="FA80" i="11"/>
  <c r="FA86" i="11"/>
  <c r="FA107" i="11"/>
  <c r="FA120" i="11"/>
  <c r="FA126" i="11"/>
  <c r="FB25" i="11"/>
  <c r="FB31" i="11"/>
  <c r="FB67" i="11"/>
  <c r="FB80" i="11"/>
  <c r="FB86" i="11"/>
  <c r="FB107" i="11"/>
  <c r="FB120" i="11"/>
  <c r="FB126" i="11"/>
  <c r="T45" i="2"/>
  <c r="W6" i="2"/>
  <c r="W9" i="2"/>
  <c r="W13" i="2"/>
  <c r="W16" i="2"/>
  <c r="O22" i="2"/>
  <c r="P22" i="2" s="1"/>
  <c r="W26" i="2"/>
  <c r="O6" i="2"/>
  <c r="O9" i="2"/>
  <c r="O13" i="2"/>
  <c r="O16" i="2"/>
  <c r="N6" i="2"/>
  <c r="N9" i="2"/>
  <c r="N13" i="2"/>
  <c r="N16" i="2"/>
  <c r="N19" i="2"/>
  <c r="P6" i="2"/>
  <c r="P9" i="2"/>
  <c r="P13" i="2"/>
  <c r="P16" i="2"/>
  <c r="Q6" i="2"/>
  <c r="Q9" i="2"/>
  <c r="Q13" i="2"/>
  <c r="Q16" i="2"/>
  <c r="R6" i="2"/>
  <c r="R9" i="2"/>
  <c r="R13" i="2"/>
  <c r="R16" i="2"/>
  <c r="N139" i="2"/>
  <c r="N26" i="2"/>
  <c r="O26" i="2"/>
  <c r="P26" i="2"/>
  <c r="Q26" i="2"/>
  <c r="R26" i="2"/>
  <c r="N105" i="2"/>
  <c r="O106" i="2"/>
  <c r="O107" i="2"/>
  <c r="O108" i="2"/>
  <c r="O109" i="2"/>
  <c r="O110" i="2"/>
  <c r="O111" i="2"/>
  <c r="O112" i="2"/>
  <c r="O113" i="2"/>
  <c r="P106" i="2"/>
  <c r="P107" i="2"/>
  <c r="P108" i="2"/>
  <c r="P109" i="2"/>
  <c r="P110" i="2"/>
  <c r="P111" i="2"/>
  <c r="P112" i="2"/>
  <c r="P113" i="2"/>
  <c r="Q106" i="2"/>
  <c r="Q107" i="2"/>
  <c r="Q108" i="2"/>
  <c r="Q109" i="2"/>
  <c r="Q110" i="2"/>
  <c r="Q111" i="2"/>
  <c r="Q112" i="2"/>
  <c r="Q113" i="2"/>
  <c r="R106" i="2"/>
  <c r="R107" i="2"/>
  <c r="R108" i="2"/>
  <c r="R109" i="2"/>
  <c r="R110" i="2"/>
  <c r="R111" i="2"/>
  <c r="R112" i="2"/>
  <c r="R113" i="2"/>
  <c r="N85" i="2"/>
  <c r="O86" i="2"/>
  <c r="O87" i="2"/>
  <c r="O88" i="2"/>
  <c r="O89" i="2"/>
  <c r="O90" i="2"/>
  <c r="O91" i="2"/>
  <c r="O92" i="2"/>
  <c r="O93" i="2"/>
  <c r="P86" i="2"/>
  <c r="P87" i="2"/>
  <c r="P88" i="2"/>
  <c r="P89" i="2"/>
  <c r="P90" i="2"/>
  <c r="P91" i="2"/>
  <c r="P92" i="2"/>
  <c r="P93" i="2"/>
  <c r="Q86" i="2"/>
  <c r="Q87" i="2"/>
  <c r="Q88" i="2"/>
  <c r="Q89" i="2"/>
  <c r="Q90" i="2"/>
  <c r="Q91" i="2"/>
  <c r="Q92" i="2"/>
  <c r="Q93" i="2"/>
  <c r="R86" i="2"/>
  <c r="R87" i="2"/>
  <c r="R88" i="2"/>
  <c r="R89" i="2"/>
  <c r="R90" i="2"/>
  <c r="R91" i="2"/>
  <c r="R92" i="2"/>
  <c r="R93" i="2"/>
  <c r="N68" i="2"/>
  <c r="O69" i="2"/>
  <c r="O70" i="2"/>
  <c r="O71" i="2"/>
  <c r="O72" i="2"/>
  <c r="O73" i="2"/>
  <c r="O74" i="2"/>
  <c r="O75" i="2"/>
  <c r="O76" i="2"/>
  <c r="O77" i="2"/>
  <c r="O78" i="2"/>
  <c r="O79" i="2"/>
  <c r="O80" i="2"/>
  <c r="O81" i="2"/>
  <c r="O82" i="2"/>
  <c r="O83" i="2"/>
  <c r="O84" i="2"/>
  <c r="P69" i="2"/>
  <c r="P70" i="2"/>
  <c r="P71" i="2"/>
  <c r="P72" i="2"/>
  <c r="P73" i="2"/>
  <c r="P74" i="2"/>
  <c r="P75" i="2"/>
  <c r="P76" i="2"/>
  <c r="P77" i="2"/>
  <c r="P78" i="2"/>
  <c r="P79" i="2"/>
  <c r="P80" i="2"/>
  <c r="P81" i="2"/>
  <c r="P82" i="2"/>
  <c r="P83" i="2"/>
  <c r="P84" i="2"/>
  <c r="Q69" i="2"/>
  <c r="Q70" i="2"/>
  <c r="Q71" i="2"/>
  <c r="Q72" i="2"/>
  <c r="Q73" i="2"/>
  <c r="Q74" i="2"/>
  <c r="Q75" i="2"/>
  <c r="Q76" i="2"/>
  <c r="Q77" i="2"/>
  <c r="Q78" i="2"/>
  <c r="Q79" i="2"/>
  <c r="Q80" i="2"/>
  <c r="Q81" i="2"/>
  <c r="Q82" i="2"/>
  <c r="Q83" i="2"/>
  <c r="Q84" i="2"/>
  <c r="R69" i="2"/>
  <c r="R70" i="2"/>
  <c r="R71" i="2"/>
  <c r="R72" i="2"/>
  <c r="R73" i="2"/>
  <c r="R74" i="2"/>
  <c r="R75" i="2"/>
  <c r="R76" i="2"/>
  <c r="R77" i="2"/>
  <c r="R78" i="2"/>
  <c r="R79" i="2"/>
  <c r="R80" i="2"/>
  <c r="R81" i="2"/>
  <c r="R82" i="2"/>
  <c r="R83" i="2"/>
  <c r="R84" i="2"/>
  <c r="N64" i="2"/>
  <c r="O65" i="2"/>
  <c r="O66" i="2"/>
  <c r="O67" i="2"/>
  <c r="P65" i="2"/>
  <c r="P66" i="2"/>
  <c r="P67" i="2"/>
  <c r="Q65" i="2"/>
  <c r="Q66" i="2"/>
  <c r="Q67" i="2"/>
  <c r="R65" i="2"/>
  <c r="R66" i="2"/>
  <c r="R67" i="2"/>
  <c r="N50" i="2"/>
  <c r="O51" i="2"/>
  <c r="O52" i="2"/>
  <c r="O53" i="2"/>
  <c r="O54" i="2"/>
  <c r="O55" i="2"/>
  <c r="O56" i="2"/>
  <c r="O57" i="2"/>
  <c r="P51" i="2"/>
  <c r="P52" i="2"/>
  <c r="P53" i="2"/>
  <c r="P54" i="2"/>
  <c r="P55" i="2"/>
  <c r="P56" i="2"/>
  <c r="P57" i="2"/>
  <c r="Q51" i="2"/>
  <c r="Q52" i="2"/>
  <c r="Q53" i="2"/>
  <c r="Q54" i="2"/>
  <c r="Q55" i="2"/>
  <c r="Q56" i="2"/>
  <c r="Q57" i="2"/>
  <c r="R51" i="2"/>
  <c r="R52" i="2"/>
  <c r="R53" i="2"/>
  <c r="R54" i="2"/>
  <c r="R55" i="2"/>
  <c r="R56" i="2"/>
  <c r="R57" i="2"/>
  <c r="N45" i="2"/>
  <c r="O46" i="2"/>
  <c r="O47" i="2"/>
  <c r="O48" i="2"/>
  <c r="O49" i="2"/>
  <c r="P46" i="2"/>
  <c r="P47" i="2"/>
  <c r="P48" i="2"/>
  <c r="P49" i="2"/>
  <c r="Q46" i="2"/>
  <c r="Q47" i="2"/>
  <c r="Q48" i="2"/>
  <c r="Q49" i="2"/>
  <c r="R46" i="2"/>
  <c r="R47" i="2"/>
  <c r="R48" i="2"/>
  <c r="R49" i="2"/>
  <c r="W18" i="2"/>
  <c r="W131" i="2"/>
  <c r="W132" i="2"/>
  <c r="W133" i="2"/>
  <c r="W134" i="2"/>
  <c r="W135" i="2"/>
  <c r="W136" i="2"/>
  <c r="W137" i="2"/>
  <c r="W140" i="2"/>
  <c r="R34" i="2"/>
  <c r="R35" i="2"/>
  <c r="R36" i="2"/>
  <c r="R37" i="2"/>
  <c r="R38" i="2"/>
  <c r="R39" i="2"/>
  <c r="R40" i="2"/>
  <c r="R41" i="2"/>
  <c r="R42" i="2"/>
  <c r="R43" i="2"/>
  <c r="R44" i="2"/>
  <c r="R59" i="2"/>
  <c r="R60" i="2"/>
  <c r="R61" i="2"/>
  <c r="R62" i="2"/>
  <c r="R63" i="2"/>
  <c r="R96" i="2"/>
  <c r="R97" i="2"/>
  <c r="R98" i="2"/>
  <c r="R99" i="2"/>
  <c r="R100" i="2"/>
  <c r="R101" i="2"/>
  <c r="R102" i="2"/>
  <c r="R103" i="2"/>
  <c r="R104" i="2"/>
  <c r="R123" i="2"/>
  <c r="R124" i="2"/>
  <c r="R125" i="2"/>
  <c r="R126" i="2"/>
  <c r="R127" i="2"/>
  <c r="R128" i="2"/>
  <c r="R129" i="2"/>
  <c r="R131" i="2"/>
  <c r="R132" i="2"/>
  <c r="R133" i="2"/>
  <c r="R134" i="2"/>
  <c r="R135" i="2"/>
  <c r="R136" i="2"/>
  <c r="R137" i="2"/>
  <c r="N33" i="2"/>
  <c r="N58" i="2"/>
  <c r="W58" i="2" s="1"/>
  <c r="N94" i="2"/>
  <c r="N122" i="2"/>
  <c r="N130" i="2"/>
  <c r="O34" i="2"/>
  <c r="O35" i="2"/>
  <c r="O36" i="2"/>
  <c r="O37" i="2"/>
  <c r="O38" i="2"/>
  <c r="O39" i="2"/>
  <c r="O40" i="2"/>
  <c r="O41" i="2"/>
  <c r="O42" i="2"/>
  <c r="O43" i="2"/>
  <c r="O44" i="2"/>
  <c r="O59" i="2"/>
  <c r="O60" i="2"/>
  <c r="O61" i="2"/>
  <c r="O62" i="2"/>
  <c r="O63" i="2"/>
  <c r="O96" i="2"/>
  <c r="O97" i="2"/>
  <c r="O98" i="2"/>
  <c r="O99" i="2"/>
  <c r="O100" i="2"/>
  <c r="O101" i="2"/>
  <c r="O102" i="2"/>
  <c r="O103" i="2"/>
  <c r="O104" i="2"/>
  <c r="O123" i="2"/>
  <c r="O124" i="2"/>
  <c r="O125" i="2"/>
  <c r="O126" i="2"/>
  <c r="O127" i="2"/>
  <c r="O128" i="2"/>
  <c r="O129" i="2"/>
  <c r="O131" i="2"/>
  <c r="O132" i="2"/>
  <c r="O133" i="2"/>
  <c r="O134" i="2"/>
  <c r="O135" i="2"/>
  <c r="O136" i="2"/>
  <c r="O137" i="2"/>
  <c r="P34" i="2"/>
  <c r="P35" i="2"/>
  <c r="P36" i="2"/>
  <c r="P37" i="2"/>
  <c r="P38" i="2"/>
  <c r="P39" i="2"/>
  <c r="P40" i="2"/>
  <c r="P41" i="2"/>
  <c r="P42" i="2"/>
  <c r="P43" i="2"/>
  <c r="P44" i="2"/>
  <c r="P59" i="2"/>
  <c r="P60" i="2"/>
  <c r="P61" i="2"/>
  <c r="P62" i="2"/>
  <c r="P63" i="2"/>
  <c r="P96" i="2"/>
  <c r="P97" i="2"/>
  <c r="P98" i="2"/>
  <c r="P99" i="2"/>
  <c r="P100" i="2"/>
  <c r="P101" i="2"/>
  <c r="P102" i="2"/>
  <c r="P103" i="2"/>
  <c r="P104" i="2"/>
  <c r="P123" i="2"/>
  <c r="P124" i="2"/>
  <c r="P125" i="2"/>
  <c r="P126" i="2"/>
  <c r="P127" i="2"/>
  <c r="P128" i="2"/>
  <c r="P129" i="2"/>
  <c r="P131" i="2"/>
  <c r="P132" i="2"/>
  <c r="P133" i="2"/>
  <c r="P134" i="2"/>
  <c r="P135" i="2"/>
  <c r="P136" i="2"/>
  <c r="P137" i="2"/>
  <c r="Q34" i="2"/>
  <c r="Q35" i="2"/>
  <c r="Q36" i="2"/>
  <c r="Q37" i="2"/>
  <c r="Q38" i="2"/>
  <c r="Q39" i="2"/>
  <c r="Q40" i="2"/>
  <c r="Q41" i="2"/>
  <c r="Q42" i="2"/>
  <c r="Q43" i="2"/>
  <c r="Q44" i="2"/>
  <c r="Q59" i="2"/>
  <c r="Q60" i="2"/>
  <c r="Q61" i="2"/>
  <c r="Q62" i="2"/>
  <c r="Q63" i="2"/>
  <c r="Q96" i="2"/>
  <c r="Q97" i="2"/>
  <c r="Q98" i="2"/>
  <c r="Q99" i="2"/>
  <c r="Q100" i="2"/>
  <c r="Q101" i="2"/>
  <c r="Q102" i="2"/>
  <c r="Q103" i="2"/>
  <c r="Q104" i="2"/>
  <c r="Q123" i="2"/>
  <c r="Q124" i="2"/>
  <c r="Q125" i="2"/>
  <c r="Q126" i="2"/>
  <c r="Q127" i="2"/>
  <c r="Q128" i="2"/>
  <c r="Q129" i="2"/>
  <c r="Q131" i="2"/>
  <c r="Q132" i="2"/>
  <c r="Q133" i="2"/>
  <c r="Q134" i="2"/>
  <c r="Q135" i="2"/>
  <c r="Q136" i="2"/>
  <c r="Q137" i="2"/>
  <c r="T114" i="2"/>
  <c r="T130" i="2"/>
  <c r="T32" i="2" s="1"/>
  <c r="T6" i="2"/>
  <c r="T9" i="2"/>
  <c r="T13" i="2"/>
  <c r="T16" i="2"/>
  <c r="T22" i="2"/>
  <c r="T19" i="2" s="1"/>
  <c r="T26" i="2"/>
  <c r="S148" i="2"/>
  <c r="S147" i="2"/>
  <c r="S146" i="2"/>
  <c r="S145" i="2"/>
  <c r="S144" i="2"/>
  <c r="S143" i="2"/>
  <c r="S142" i="2"/>
  <c r="S141" i="2"/>
  <c r="T140" i="2"/>
  <c r="S95" i="2"/>
  <c r="S28" i="2"/>
  <c r="S27" i="2"/>
  <c r="S21" i="2"/>
  <c r="S20" i="2"/>
  <c r="S18" i="2"/>
  <c r="S17" i="2"/>
  <c r="S15" i="2"/>
  <c r="S14" i="2"/>
  <c r="S11" i="2"/>
  <c r="S10" i="2"/>
  <c r="S8" i="2"/>
  <c r="S7" i="2"/>
  <c r="O4" i="2"/>
  <c r="P4" i="2" s="1"/>
  <c r="Q4" i="2" s="1"/>
  <c r="R4" i="2" s="1"/>
  <c r="E5" i="8"/>
  <c r="G5" i="8"/>
  <c r="G4" i="8"/>
  <c r="G3" i="8"/>
  <c r="F8" i="9"/>
  <c r="CN3" i="6"/>
  <c r="CN37" i="6" s="1"/>
  <c r="T18" i="13"/>
  <c r="CO13" i="6"/>
  <c r="CO8" i="6"/>
  <c r="CO19" i="6"/>
  <c r="CO7" i="6"/>
  <c r="O13" i="13"/>
  <c r="N13" i="13"/>
  <c r="M13" i="13"/>
  <c r="L13" i="13"/>
  <c r="K13" i="13"/>
  <c r="J13" i="13"/>
  <c r="I13" i="13"/>
  <c r="H13" i="13"/>
  <c r="G13" i="13"/>
  <c r="F13" i="13"/>
  <c r="E13" i="13"/>
  <c r="D13" i="13"/>
  <c r="B5" i="13"/>
  <c r="B6" i="13"/>
  <c r="B7" i="13"/>
  <c r="B8" i="13"/>
  <c r="B9" i="13"/>
  <c r="B10" i="13"/>
  <c r="B11" i="13"/>
  <c r="R6" i="13"/>
  <c r="Q1" i="13"/>
  <c r="R1" i="13"/>
  <c r="S1" i="13"/>
  <c r="T1" i="13"/>
  <c r="U1" i="13"/>
  <c r="V1" i="13"/>
  <c r="W1" i="13"/>
  <c r="X1" i="13"/>
  <c r="Y1" i="13"/>
  <c r="Z1" i="13"/>
  <c r="AA1" i="13"/>
  <c r="AB1" i="13"/>
  <c r="E21" i="13"/>
  <c r="X5" i="13" s="1"/>
  <c r="F21" i="13"/>
  <c r="AB5" i="13" s="1"/>
  <c r="E22" i="13"/>
  <c r="W6" i="13" s="1"/>
  <c r="F22" i="13"/>
  <c r="Y6" i="13" s="1"/>
  <c r="AB6" i="13"/>
  <c r="E23" i="13"/>
  <c r="V7" i="13" s="1"/>
  <c r="F23" i="13"/>
  <c r="AB7" i="13" s="1"/>
  <c r="E24" i="13"/>
  <c r="S8" i="13" s="1"/>
  <c r="F24" i="13"/>
  <c r="AB8" i="13" s="1"/>
  <c r="Z8" i="13"/>
  <c r="E25" i="13"/>
  <c r="F25" i="13" s="1"/>
  <c r="E26" i="13"/>
  <c r="W10" i="13" s="1"/>
  <c r="F26" i="13"/>
  <c r="AA10" i="13" s="1"/>
  <c r="AB10" i="13"/>
  <c r="E27" i="13"/>
  <c r="W11" i="13" s="1"/>
  <c r="Q3" i="13"/>
  <c r="R3" i="13"/>
  <c r="S3" i="13"/>
  <c r="T3" i="13"/>
  <c r="U3" i="13"/>
  <c r="V3" i="13"/>
  <c r="W3" i="13"/>
  <c r="X3" i="13"/>
  <c r="Y3" i="13"/>
  <c r="Z3" i="13"/>
  <c r="AA3" i="13"/>
  <c r="AB3" i="13"/>
  <c r="E3" i="13"/>
  <c r="F3" i="13"/>
  <c r="G3" i="13"/>
  <c r="H3" i="13"/>
  <c r="I3" i="13"/>
  <c r="J3" i="13"/>
  <c r="K3" i="13"/>
  <c r="L3" i="13"/>
  <c r="M3" i="13"/>
  <c r="N3" i="13"/>
  <c r="O3" i="13"/>
  <c r="CJ3" i="6"/>
  <c r="CK3" i="6"/>
  <c r="L7" i="12"/>
  <c r="T6" i="13"/>
  <c r="Q6" i="13"/>
  <c r="Z10" i="13"/>
  <c r="X9" i="13"/>
  <c r="Z6" i="13"/>
  <c r="X6" i="13"/>
  <c r="U6" i="13"/>
  <c r="S6" i="13"/>
  <c r="X7" i="13"/>
  <c r="R9" i="13"/>
  <c r="X10" i="13"/>
  <c r="T10" i="13"/>
  <c r="S10" i="13"/>
  <c r="AA6" i="13"/>
  <c r="R10" i="13"/>
  <c r="M11" i="12"/>
  <c r="N11" i="12" s="1"/>
  <c r="M13" i="12"/>
  <c r="N13" i="12" s="1"/>
  <c r="M12" i="12"/>
  <c r="N12" i="12" s="1"/>
  <c r="M9" i="12"/>
  <c r="N9" i="12" s="1"/>
  <c r="M8" i="12"/>
  <c r="M7" i="12" s="1"/>
  <c r="H25" i="12"/>
  <c r="I22" i="12" s="1"/>
  <c r="I25" i="12" s="1"/>
  <c r="CJ35" i="6"/>
  <c r="CJ38" i="6" s="1"/>
  <c r="X45" i="2"/>
  <c r="X140" i="2"/>
  <c r="CJ19" i="6"/>
  <c r="CN38" i="6"/>
  <c r="CJ37" i="6"/>
  <c r="CK19" i="6"/>
  <c r="X130" i="2"/>
  <c r="X114" i="2"/>
  <c r="X26" i="2"/>
  <c r="X22" i="2"/>
  <c r="X19" i="2" s="1"/>
  <c r="N8" i="12" l="1"/>
  <c r="N7" i="12"/>
  <c r="S134" i="2"/>
  <c r="O12" i="2"/>
  <c r="O5" i="2" s="1"/>
  <c r="AB9" i="13"/>
  <c r="Z9" i="13"/>
  <c r="AA9" i="13"/>
  <c r="Y9" i="13"/>
  <c r="T9" i="13"/>
  <c r="U9" i="13"/>
  <c r="W9" i="13"/>
  <c r="V8" i="13"/>
  <c r="Q8" i="13"/>
  <c r="V9" i="13"/>
  <c r="W8" i="13"/>
  <c r="T8" i="13"/>
  <c r="X8" i="13"/>
  <c r="V6" i="13"/>
  <c r="AC6" i="13" s="1"/>
  <c r="AC18" i="13" s="1"/>
  <c r="R8" i="13"/>
  <c r="Q7" i="13"/>
  <c r="AA8" i="13"/>
  <c r="R7" i="13"/>
  <c r="Q5" i="13"/>
  <c r="T7" i="13"/>
  <c r="U8" i="13"/>
  <c r="U7" i="13"/>
  <c r="W7" i="13"/>
  <c r="Q9" i="13"/>
  <c r="S7" i="13"/>
  <c r="S9" i="13"/>
  <c r="R11" i="13"/>
  <c r="Y10" i="13"/>
  <c r="V11" i="13"/>
  <c r="F27" i="13"/>
  <c r="Q10" i="13"/>
  <c r="Q11" i="13"/>
  <c r="Y8" i="13"/>
  <c r="AA7" i="13"/>
  <c r="T5" i="13"/>
  <c r="U10" i="13"/>
  <c r="V10" i="13"/>
  <c r="R5" i="13"/>
  <c r="X11" i="13"/>
  <c r="X13" i="13" s="1"/>
  <c r="Z5" i="13"/>
  <c r="Z7" i="13"/>
  <c r="T11" i="13"/>
  <c r="Y7" i="13"/>
  <c r="AA5" i="13"/>
  <c r="U11" i="13"/>
  <c r="Y5" i="13"/>
  <c r="S5" i="13"/>
  <c r="S11" i="13"/>
  <c r="W5" i="13"/>
  <c r="U5" i="13"/>
  <c r="V5" i="13"/>
  <c r="FP98" i="11"/>
  <c r="FP48" i="11" s="1"/>
  <c r="FP47" i="11" s="1"/>
  <c r="S116" i="2"/>
  <c r="FL98" i="11"/>
  <c r="FL48" i="11" s="1"/>
  <c r="FL47" i="11" s="1"/>
  <c r="FP6" i="11"/>
  <c r="S128" i="2"/>
  <c r="FH6" i="11"/>
  <c r="ET48" i="11"/>
  <c r="ET47" i="11" s="1"/>
  <c r="FK98" i="11"/>
  <c r="FK48" i="11" s="1"/>
  <c r="FK47" i="11" s="1"/>
  <c r="FE67" i="11"/>
  <c r="S127" i="2"/>
  <c r="P45" i="2"/>
  <c r="N12" i="2"/>
  <c r="N5" i="2" s="1"/>
  <c r="N24" i="2" s="1"/>
  <c r="O122" i="2"/>
  <c r="R45" i="2"/>
  <c r="O64" i="2"/>
  <c r="T12" i="2"/>
  <c r="T5" i="2" s="1"/>
  <c r="T24" i="2" s="1"/>
  <c r="T30" i="2" s="1"/>
  <c r="T138" i="2" s="1"/>
  <c r="T149" i="2" s="1"/>
  <c r="M14" i="12" s="1"/>
  <c r="N14" i="12" s="1"/>
  <c r="R33" i="2"/>
  <c r="S53" i="2"/>
  <c r="Q85" i="2"/>
  <c r="R64" i="2"/>
  <c r="Q122" i="2"/>
  <c r="W12" i="2"/>
  <c r="W5" i="2" s="1"/>
  <c r="O50" i="2"/>
  <c r="S69" i="2"/>
  <c r="S129" i="2"/>
  <c r="S59" i="2"/>
  <c r="S80" i="2"/>
  <c r="R130" i="2"/>
  <c r="X12" i="2"/>
  <c r="X5" i="2" s="1"/>
  <c r="X24" i="2" s="1"/>
  <c r="X30" i="2" s="1"/>
  <c r="P12" i="2"/>
  <c r="P5" i="2" s="1"/>
  <c r="S38" i="2"/>
  <c r="S9" i="2"/>
  <c r="O130" i="2"/>
  <c r="S52" i="2"/>
  <c r="S51" i="2"/>
  <c r="S88" i="2"/>
  <c r="S43" i="2"/>
  <c r="S87" i="2"/>
  <c r="S126" i="2"/>
  <c r="S37" i="2"/>
  <c r="S56" i="2"/>
  <c r="S91" i="2"/>
  <c r="S90" i="2"/>
  <c r="S39" i="2"/>
  <c r="S57" i="2"/>
  <c r="S36" i="2"/>
  <c r="S40" i="2"/>
  <c r="S60" i="2"/>
  <c r="S89" i="2"/>
  <c r="S76" i="2"/>
  <c r="X32" i="2"/>
  <c r="S35" i="2"/>
  <c r="P58" i="2"/>
  <c r="S79" i="2"/>
  <c r="P64" i="2"/>
  <c r="S77" i="2"/>
  <c r="S104" i="2"/>
  <c r="O58" i="2"/>
  <c r="R85" i="2"/>
  <c r="O45" i="2"/>
  <c r="R68" i="2"/>
  <c r="O114" i="2"/>
  <c r="Q45" i="2"/>
  <c r="P85" i="2"/>
  <c r="Q22" i="2"/>
  <c r="R22" i="2" s="1"/>
  <c r="S22" i="2" s="1"/>
  <c r="P19" i="2"/>
  <c r="S54" i="2"/>
  <c r="S93" i="2"/>
  <c r="R50" i="2"/>
  <c r="S44" i="2"/>
  <c r="Q68" i="2"/>
  <c r="S92" i="2"/>
  <c r="P94" i="2"/>
  <c r="S136" i="2"/>
  <c r="W122" i="2"/>
  <c r="S55" i="2"/>
  <c r="S75" i="2"/>
  <c r="O85" i="2"/>
  <c r="S26" i="2"/>
  <c r="P33" i="2"/>
  <c r="O33" i="2"/>
  <c r="R122" i="2"/>
  <c r="S137" i="2"/>
  <c r="S135" i="2"/>
  <c r="S82" i="2"/>
  <c r="S78" i="2"/>
  <c r="S74" i="2"/>
  <c r="S81" i="2"/>
  <c r="S73" i="2"/>
  <c r="S132" i="2"/>
  <c r="S84" i="2"/>
  <c r="S72" i="2"/>
  <c r="R12" i="2"/>
  <c r="R5" i="2" s="1"/>
  <c r="S133" i="2"/>
  <c r="S63" i="2"/>
  <c r="S131" i="2"/>
  <c r="S61" i="2"/>
  <c r="P130" i="2"/>
  <c r="S62" i="2"/>
  <c r="S83" i="2"/>
  <c r="S71" i="2"/>
  <c r="S86" i="2"/>
  <c r="O19" i="2"/>
  <c r="P122" i="2"/>
  <c r="Q50" i="2"/>
  <c r="S66" i="2"/>
  <c r="S13" i="2"/>
  <c r="S115" i="2"/>
  <c r="S70" i="2"/>
  <c r="S16" i="2"/>
  <c r="S42" i="2"/>
  <c r="S125" i="2"/>
  <c r="P50" i="2"/>
  <c r="Q114" i="2"/>
  <c r="O68" i="2"/>
  <c r="S67" i="2"/>
  <c r="S41" i="2"/>
  <c r="S49" i="2"/>
  <c r="P68" i="2"/>
  <c r="S6" i="2"/>
  <c r="S124" i="2"/>
  <c r="S123" i="2"/>
  <c r="S48" i="2"/>
  <c r="Q12" i="2"/>
  <c r="Q5" i="2" s="1"/>
  <c r="R58" i="2"/>
  <c r="W130" i="2"/>
  <c r="S47" i="2"/>
  <c r="S65" i="2"/>
  <c r="S34" i="2"/>
  <c r="Q58" i="2"/>
  <c r="S120" i="2"/>
  <c r="Q33" i="2"/>
  <c r="S96" i="2"/>
  <c r="Q64" i="2"/>
  <c r="S119" i="2"/>
  <c r="S109" i="2"/>
  <c r="R114" i="2"/>
  <c r="S118" i="2"/>
  <c r="S117" i="2"/>
  <c r="S108" i="2"/>
  <c r="Q94" i="2"/>
  <c r="S97" i="2"/>
  <c r="S100" i="2"/>
  <c r="S46" i="2"/>
  <c r="Q130" i="2"/>
  <c r="S121" i="2"/>
  <c r="P105" i="2"/>
  <c r="R105" i="2"/>
  <c r="O105" i="2"/>
  <c r="S106" i="2"/>
  <c r="S113" i="2"/>
  <c r="S112" i="2"/>
  <c r="S111" i="2"/>
  <c r="S110" i="2"/>
  <c r="S107" i="2"/>
  <c r="S99" i="2"/>
  <c r="S102" i="2"/>
  <c r="S103" i="2"/>
  <c r="S98" i="2"/>
  <c r="S101" i="2"/>
  <c r="R94" i="2"/>
  <c r="N32" i="2"/>
  <c r="O94" i="2"/>
  <c r="P114" i="2"/>
  <c r="Q105" i="2"/>
  <c r="FA98" i="11"/>
  <c r="EY6" i="11"/>
  <c r="EW6" i="11"/>
  <c r="FG6" i="11"/>
  <c r="FH98" i="11"/>
  <c r="FH48" i="11" s="1"/>
  <c r="FH47" i="11" s="1"/>
  <c r="EP31" i="11"/>
  <c r="EP7" i="11"/>
  <c r="FF77" i="11"/>
  <c r="FF67" i="11" s="1"/>
  <c r="FJ98" i="11"/>
  <c r="FJ48" i="11" s="1"/>
  <c r="FJ47" i="11" s="1"/>
  <c r="FO98" i="11"/>
  <c r="FO48" i="11" s="1"/>
  <c r="FO47" i="11" s="1"/>
  <c r="FM98" i="11"/>
  <c r="FM48" i="11" s="1"/>
  <c r="FM47" i="11" s="1"/>
  <c r="EO99" i="11"/>
  <c r="EO98" i="11" s="1"/>
  <c r="EO48" i="11" s="1"/>
  <c r="EO47" i="11" s="1"/>
  <c r="EP100" i="11"/>
  <c r="EQ48" i="11"/>
  <c r="EQ47" i="11" s="1"/>
  <c r="FB98" i="11"/>
  <c r="FR98" i="11"/>
  <c r="FR48" i="11" s="1"/>
  <c r="FR47" i="11" s="1"/>
  <c r="ET6" i="11"/>
  <c r="EP99" i="11"/>
  <c r="EP67" i="11"/>
  <c r="FQ98" i="11"/>
  <c r="FQ48" i="11" s="1"/>
  <c r="FQ47" i="11" s="1"/>
  <c r="FN98" i="11"/>
  <c r="FN48" i="11" s="1"/>
  <c r="FN47" i="11" s="1"/>
  <c r="EZ98" i="11"/>
  <c r="EZ48" i="11" s="1"/>
  <c r="EZ47" i="11" s="1"/>
  <c r="FI6" i="11"/>
  <c r="FG99" i="11"/>
  <c r="FG98" i="11" s="1"/>
  <c r="FG48" i="11" s="1"/>
  <c r="FG47" i="11" s="1"/>
  <c r="EP80" i="11"/>
  <c r="EU6" i="11"/>
  <c r="EP86" i="11"/>
  <c r="ES48" i="11"/>
  <c r="ES47" i="11" s="1"/>
  <c r="EU48" i="11"/>
  <c r="EU47" i="11" s="1"/>
  <c r="EU131" i="11" s="1"/>
  <c r="EX48" i="11"/>
  <c r="EX47" i="11" s="1"/>
  <c r="EV48" i="11"/>
  <c r="EV47" i="11" s="1"/>
  <c r="EY48" i="11"/>
  <c r="EY47" i="11" s="1"/>
  <c r="EY131" i="11" s="1"/>
  <c r="EP52" i="11"/>
  <c r="FF52" i="11" s="1"/>
  <c r="EP50" i="11"/>
  <c r="ER48" i="11"/>
  <c r="ER47" i="11" s="1"/>
  <c r="EW48" i="11"/>
  <c r="EW47" i="11" s="1"/>
  <c r="EP126" i="11"/>
  <c r="EP120" i="11"/>
  <c r="EP107" i="11"/>
  <c r="EV6" i="11"/>
  <c r="EQ6" i="11"/>
  <c r="FO6" i="11"/>
  <c r="FK6" i="11"/>
  <c r="EO6" i="11"/>
  <c r="FE6" i="11"/>
  <c r="EX6" i="11"/>
  <c r="FN6" i="11"/>
  <c r="FR6" i="11"/>
  <c r="FF6" i="11"/>
  <c r="FF102" i="11" s="1"/>
  <c r="FF98" i="11" s="1"/>
  <c r="ES6" i="11"/>
  <c r="FA6" i="11"/>
  <c r="FB49" i="11"/>
  <c r="FI99" i="11"/>
  <c r="FI98" i="11" s="1"/>
  <c r="FI48" i="11" s="1"/>
  <c r="FI47" i="11" s="1"/>
  <c r="FQ6" i="11"/>
  <c r="FE102" i="11"/>
  <c r="FE98" i="11" s="1"/>
  <c r="FA49" i="11"/>
  <c r="FL6" i="11"/>
  <c r="FB6" i="11"/>
  <c r="ER6" i="11"/>
  <c r="EZ6" i="11"/>
  <c r="FM6" i="11"/>
  <c r="FJ6" i="11"/>
  <c r="EP25" i="11"/>
  <c r="FA48" i="11" l="1"/>
  <c r="FA47" i="11" s="1"/>
  <c r="FA131" i="11" s="1"/>
  <c r="R13" i="13"/>
  <c r="FH131" i="11"/>
  <c r="FP131" i="11"/>
  <c r="O24" i="2"/>
  <c r="AC7" i="13"/>
  <c r="AC19" i="13" s="1"/>
  <c r="AC8" i="13"/>
  <c r="AC20" i="13" s="1"/>
  <c r="W13" i="13"/>
  <c r="AC9" i="13"/>
  <c r="AC21" i="13" s="1"/>
  <c r="U13" i="13"/>
  <c r="T13" i="13"/>
  <c r="AA11" i="13"/>
  <c r="AA13" i="13" s="1"/>
  <c r="Z11" i="13"/>
  <c r="Y11" i="13"/>
  <c r="Y13" i="13" s="1"/>
  <c r="AB11" i="13"/>
  <c r="AB13" i="13" s="1"/>
  <c r="V13" i="13"/>
  <c r="AC10" i="13"/>
  <c r="AC22" i="13" s="1"/>
  <c r="S13" i="13"/>
  <c r="Q13" i="13"/>
  <c r="Q20" i="13" s="1"/>
  <c r="AC5" i="13"/>
  <c r="S122" i="2"/>
  <c r="EP49" i="11"/>
  <c r="FE48" i="11"/>
  <c r="FE47" i="11" s="1"/>
  <c r="FE131" i="11" s="1"/>
  <c r="EP98" i="11"/>
  <c r="EW131" i="11"/>
  <c r="FG131" i="11"/>
  <c r="EP6" i="11"/>
  <c r="Q19" i="2"/>
  <c r="Q24" i="2" s="1"/>
  <c r="Q30" i="2" s="1"/>
  <c r="S45" i="2"/>
  <c r="W45" i="2" s="1"/>
  <c r="S12" i="2"/>
  <c r="S64" i="2"/>
  <c r="W64" i="2" s="1"/>
  <c r="S58" i="2"/>
  <c r="S5" i="2"/>
  <c r="R32" i="2"/>
  <c r="S68" i="2"/>
  <c r="O32" i="2"/>
  <c r="S33" i="2"/>
  <c r="S50" i="2"/>
  <c r="W50" i="2" s="1"/>
  <c r="S85" i="2"/>
  <c r="W85" i="2" s="1"/>
  <c r="X138" i="2"/>
  <c r="X149" i="2" s="1"/>
  <c r="O30" i="2"/>
  <c r="O140" i="2"/>
  <c r="O139" i="2" s="1"/>
  <c r="S114" i="2"/>
  <c r="W114" i="2" s="1"/>
  <c r="S130" i="2"/>
  <c r="P24" i="2"/>
  <c r="P30" i="2" s="1"/>
  <c r="Q32" i="2"/>
  <c r="N30" i="2"/>
  <c r="W22" i="2"/>
  <c r="W19" i="2" s="1"/>
  <c r="W24" i="2" s="1"/>
  <c r="W30" i="2" s="1"/>
  <c r="R19" i="2"/>
  <c r="R24" i="2" s="1"/>
  <c r="R30" i="2" s="1"/>
  <c r="S94" i="2"/>
  <c r="P32" i="2"/>
  <c r="S105" i="2"/>
  <c r="W105" i="2" s="1"/>
  <c r="FB48" i="11"/>
  <c r="FB47" i="11" s="1"/>
  <c r="FB131" i="11" s="1"/>
  <c r="ES131" i="11"/>
  <c r="ET131" i="11"/>
  <c r="FN131" i="11"/>
  <c r="FI131" i="11"/>
  <c r="FK131" i="11"/>
  <c r="EX131" i="11"/>
  <c r="FL131" i="11"/>
  <c r="EZ131" i="11"/>
  <c r="EQ131" i="11"/>
  <c r="EQ134" i="11" s="1"/>
  <c r="ER133" i="11" s="1"/>
  <c r="FO131" i="11"/>
  <c r="ER131" i="11"/>
  <c r="EV131" i="11"/>
  <c r="FR131" i="11"/>
  <c r="FJ131" i="11"/>
  <c r="FM131" i="11"/>
  <c r="EO131" i="11"/>
  <c r="EO134" i="11" s="1"/>
  <c r="FE133" i="11" s="1"/>
  <c r="FQ131" i="11"/>
  <c r="EP48" i="11" l="1"/>
  <c r="EP47" i="11" s="1"/>
  <c r="EP131" i="11" s="1"/>
  <c r="EP134" i="11" s="1"/>
  <c r="FF133" i="11" s="1"/>
  <c r="D79" i="12" s="1"/>
  <c r="AC11" i="13"/>
  <c r="AC23" i="13" s="1"/>
  <c r="AC13" i="13"/>
  <c r="AC17" i="13"/>
  <c r="AC25" i="13" s="1"/>
  <c r="Z13" i="13"/>
  <c r="S24" i="2"/>
  <c r="Q138" i="2"/>
  <c r="P140" i="2"/>
  <c r="P139" i="2" s="1"/>
  <c r="O138" i="2"/>
  <c r="O149" i="2" s="1"/>
  <c r="P138" i="2"/>
  <c r="R138" i="2"/>
  <c r="S19" i="2"/>
  <c r="S30" i="2"/>
  <c r="N138" i="2"/>
  <c r="S32" i="2"/>
  <c r="FE134" i="11"/>
  <c r="FG133" i="11" s="1"/>
  <c r="FG134" i="11" s="1"/>
  <c r="FH133" i="11" s="1"/>
  <c r="FH134" i="11" s="1"/>
  <c r="FI133" i="11" s="1"/>
  <c r="FI134" i="11" s="1"/>
  <c r="FJ133" i="11" s="1"/>
  <c r="FJ134" i="11" s="1"/>
  <c r="FK133" i="11" s="1"/>
  <c r="FK134" i="11" s="1"/>
  <c r="FL133" i="11" s="1"/>
  <c r="FL134" i="11" s="1"/>
  <c r="FM133" i="11" s="1"/>
  <c r="FM134" i="11" s="1"/>
  <c r="FN133" i="11" s="1"/>
  <c r="FN134" i="11" s="1"/>
  <c r="FO133" i="11" s="1"/>
  <c r="FO134" i="11" s="1"/>
  <c r="FP133" i="11" s="1"/>
  <c r="FP134" i="11" s="1"/>
  <c r="FQ133" i="11" s="1"/>
  <c r="FQ134" i="11" s="1"/>
  <c r="FR133" i="11" s="1"/>
  <c r="FR134" i="11" s="1"/>
  <c r="ER134" i="11"/>
  <c r="ES133" i="11" s="1"/>
  <c r="ES134" i="11" s="1"/>
  <c r="ET133" i="11" s="1"/>
  <c r="ET134" i="11" s="1"/>
  <c r="EU133" i="11" s="1"/>
  <c r="EU134" i="11" s="1"/>
  <c r="EV133" i="11" s="1"/>
  <c r="EV134" i="11" s="1"/>
  <c r="EW133" i="11" s="1"/>
  <c r="EW134" i="11" s="1"/>
  <c r="EX133" i="11" s="1"/>
  <c r="EX134" i="11" s="1"/>
  <c r="EY133" i="11" s="1"/>
  <c r="EY134" i="11" s="1"/>
  <c r="EZ133" i="11" s="1"/>
  <c r="EZ134" i="11" s="1"/>
  <c r="FA133" i="11" s="1"/>
  <c r="FA134" i="11" s="1"/>
  <c r="FB133" i="11" s="1"/>
  <c r="FB134" i="11" s="1"/>
  <c r="Q140" i="2" l="1"/>
  <c r="W32" i="2"/>
  <c r="CO3" i="6"/>
  <c r="P149" i="2"/>
  <c r="Q139" i="2"/>
  <c r="R140" i="2"/>
  <c r="R139" i="2" s="1"/>
  <c r="R149" i="2" s="1"/>
  <c r="S140" i="2"/>
  <c r="N149" i="2"/>
  <c r="S138" i="2"/>
  <c r="W138" i="2" l="1"/>
  <c r="D49" i="12" s="1"/>
  <c r="D36" i="12"/>
  <c r="CO37" i="6"/>
  <c r="FF49" i="11"/>
  <c r="Q149" i="2"/>
  <c r="S149" i="2" s="1"/>
  <c r="S139" i="2"/>
  <c r="FF48" i="11" l="1"/>
  <c r="D68" i="12"/>
  <c r="W139" i="2"/>
  <c r="W149" i="2" l="1"/>
  <c r="D52" i="12" s="1"/>
  <c r="D50" i="12"/>
  <c r="FF47" i="11"/>
  <c r="FF131" i="11" s="1"/>
  <c r="D67" i="12"/>
  <c r="FF134" i="11" l="1"/>
  <c r="D80" i="12" s="1"/>
  <c r="D77"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tc={5A0C23AA-5E8B-4857-B80D-66A3BD05F306}</author>
    <author>tc={49273373-2184-4C93-8095-0F5D0E076E13}</author>
    <author>tc={29241945-D4AA-436A-B2C7-DF63DE3D9D67}</author>
  </authors>
  <commentList>
    <comment ref="CO13" authorId="0" shapeId="0" xr:uid="{5A0C23AA-5E8B-4857-B80D-66A3BD05F306}">
      <text>
        <t>[Comentário encadeado]
Sua versão do Excel permite que você leia este comentário encadeado, no entanto, as edições serão removidas se o arquivo for aberto em uma versão mais recente do Excel. Saiba mais: https://go.microsoft.com/fwlink/?linkid=870924
Comentário:
    R$ 2.000,00 +(60% encargos) por estagiário</t>
      </text>
    </comment>
    <comment ref="CO20" authorId="1" shapeId="0" xr:uid="{49273373-2184-4C93-8095-0F5D0E076E13}">
      <text>
        <t>[Comentário encadeado]
Sua versão do Excel permite que você leia este comentário encadeado, no entanto, as edições serão removidas se o arquivo for aberto em uma versão mais recente do Excel. Saiba mais: https://go.microsoft.com/fwlink/?linkid=870924
Comentário:
    Período indeterminado: Caio, Annandressa, Renata</t>
      </text>
    </comment>
    <comment ref="CO21" authorId="2" shapeId="0" xr:uid="{29241945-D4AA-436A-B2C7-DF63DE3D9D67}">
      <text>
        <t>[Comentário encadeado]
Sua versão do Excel permite que você leia este comentário encadeado, no entanto, as edições serão removidas se o arquivo for aberto em uma versão mais recente do Excel. Saiba mais: https://go.microsoft.com/fwlink/?linkid=870924
Comentário:
    Wesley, Ingrid, Max e 2 novos contratados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tc={B2A9C729-BC68-47FA-880E-B0C007EF85A1}</author>
  </authors>
  <commentList>
    <comment ref="E6" authorId="0" shapeId="0" xr:uid="{B2A9C729-BC68-47FA-880E-B0C007EF85A1}">
      <text>
        <t>[Comentário encadeado]
Sua versão do Excel permite que você leia este comentário encadeado, no entanto, as edições serão removidas se o arquivo for aberto em uma versão mais recente do Excel. Saiba mais: https://go.microsoft.com/fwlink/?linkid=870924
Comentário:
    Zênite Fácil</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tc={E1018329-B5F9-4B92-A0C8-AE0CAD851EF1}</author>
    <author>tc={6FDD015F-248E-4A3C-A5ED-204F5794E65F}</author>
  </authors>
  <commentList>
    <comment ref="F3" authorId="0" shapeId="0" xr:uid="{E1018329-B5F9-4B92-A0C8-AE0CAD851EF1}">
      <text>
        <t>[Comentário encadeado]
Sua versão do Excel permite que você leia este comentário encadeado, no entanto, as edições serão removidas se o arquivo for aberto em uma versão mais recente do Excel. Saiba mais: https://go.microsoft.com/fwlink/?linkid=870924
Comentário:
    Remuneração pelas Garantias prestadas (PPP de CEUS 1, CEUS 2 e PPP Habitação (Lotes 1, 2, 5, 6, 7, 8, 10, 11 e 12)</t>
      </text>
    </comment>
    <comment ref="I5" authorId="1" shapeId="0" xr:uid="{6FDD015F-248E-4A3C-A5ED-204F5794E65F}">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Mantendo a estimativa de enquadramento de 67% do fundo em direitos creditórios e considerando a performance média recente de R$ 4,5 milhões em recebimentos mensais, estima-se uma amortização total de aproximadamente R$ 70 milhões ao longo do ano, sendo R$ 50 milhões em rendimentos (já descontados os 15% de IR) e R$ 10 milhões referentes ao principal.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Karen Hiromi Nishimura</author>
  </authors>
  <commentList>
    <comment ref="C2" authorId="0" shapeId="0" xr:uid="{00000000-0006-0000-0600-000001000000}">
      <text>
        <r>
          <rPr>
            <sz val="9"/>
            <color indexed="81"/>
            <rFont val="Segoe UI"/>
            <family val="2"/>
          </rPr>
          <t xml:space="preserve">
</t>
        </r>
        <r>
          <rPr>
            <sz val="11"/>
            <color indexed="81"/>
            <rFont val="Segoe UI"/>
            <family val="2"/>
          </rPr>
          <t>Inserir a descrição e a metodologia de apuração. Inserir fórmulas se necessário e indicar a unidade de medida</t>
        </r>
        <r>
          <rPr>
            <sz val="9"/>
            <color indexed="81"/>
            <rFont val="Segoe UI"/>
            <family val="2"/>
          </rPr>
          <t xml:space="preserve">
</t>
        </r>
      </text>
    </comment>
  </commentList>
</comments>
</file>

<file path=xl/sharedStrings.xml><?xml version="1.0" encoding="utf-8"?>
<sst xmlns="http://schemas.openxmlformats.org/spreadsheetml/2006/main" count="996" uniqueCount="481">
  <si>
    <t>Planejamento Tático</t>
  </si>
  <si>
    <t>CDI 2025-2026</t>
  </si>
  <si>
    <t>Companhia São Paulo de Desenvolvimento e Mobilização de Ativos</t>
  </si>
  <si>
    <t>SEI</t>
  </si>
  <si>
    <t>6017.2024/0057636-6</t>
  </si>
  <si>
    <t xml:space="preserve">Em 2024 foi realizado o planejamento bianual da companhia, com projeções financeiras e operacionais para os exercícios de 2025 e 2026. Entretanto, com o acompanhamento dos resultados ao longo de 2025, tornou-se possível reavaliar as premissas adotadas e revisar as metas com maior precisão e aderência à realidade da operação. 
Durante o exercício de 2025, houve uma atualização em nosso plano de contas, que resultou na reclassificação do FIDC do grupo de Receitas Financeiras para Receitas Operacionais. Essa mudança impactou diretamente a estrutura do DRE, uma vez que o resultado anteriormente projetado estava concentrado na área financeira, distorcendo a análise operacional do negócio. 
Adicionalmente, foi realizada uma reavaliação da carteira do FIDC, a qual demonstrou desempenho superior ao inicialmente previsto. Esse resultado afeta diretamente o fluxo das amortizações, que, conforme regulamento, deve se manter dentro do limite de 67% em direitos creditórios, exigindo, portanto, uma atualização nas projeções de recebimento. 
Por fim, observou-se uma melhoria no desempenho dos serviços de consultorias e garantias, com perspectiva de crescimento sustentado para o próximo exercício. Essa tendência permitiu uma revisão das metas de pessoal, despesas operacionais e indicadores de eficiência, com consequente ajuste do orçamento de 2026 a um cenário mais coerente. </t>
  </si>
  <si>
    <t>Preencher as células destacadas em amarelo</t>
  </si>
  <si>
    <t>REALIZADO</t>
  </si>
  <si>
    <t>Real</t>
  </si>
  <si>
    <t>Previsto</t>
  </si>
  <si>
    <t>CDI Revisão</t>
  </si>
  <si>
    <t>Detalhes</t>
  </si>
  <si>
    <t xml:space="preserve">CDI </t>
  </si>
  <si>
    <t>Receita Bruta</t>
  </si>
  <si>
    <t>Vendas de Produtos</t>
  </si>
  <si>
    <t>Mercado Nacional</t>
  </si>
  <si>
    <t>Exportação</t>
  </si>
  <si>
    <t>Vendas de Serviços</t>
  </si>
  <si>
    <t>Consultoria + garantia</t>
  </si>
  <si>
    <t>Receitas Vinculadas</t>
  </si>
  <si>
    <t>Receitas Vinculadas PMSP</t>
  </si>
  <si>
    <t>Contrato de Gestão</t>
  </si>
  <si>
    <t>Repasses/Outras receitas</t>
  </si>
  <si>
    <t>Receitas Vinculadas Iniciativa Privada</t>
  </si>
  <si>
    <t>Outras</t>
  </si>
  <si>
    <t>Deduções da Receita Bruta</t>
  </si>
  <si>
    <t>Abatimentos</t>
  </si>
  <si>
    <t>Cancelamentos/Devoluções</t>
  </si>
  <si>
    <t>Impostos Incidentes</t>
  </si>
  <si>
    <t>Receita Operacional Líquida</t>
  </si>
  <si>
    <t>Em 2025 a Receita de AVJ do FIDC, foi reclassificada de Resultado Financeiro para Outras Receitas Operacionais</t>
  </si>
  <si>
    <t>A Receita de AVJ em 2025 foi impulsionada pela reavaliação da carteira e venda de imobilizado do fundo</t>
  </si>
  <si>
    <t>Custo das Mercadorias Vendidas e dos Serviços Prestados</t>
  </si>
  <si>
    <t>Custo das Mercadorias Vendidas</t>
  </si>
  <si>
    <t>Custo dos Serviços Prestados</t>
  </si>
  <si>
    <t>Resultado Operacional Bruto</t>
  </si>
  <si>
    <t>Despesas Operacionais</t>
  </si>
  <si>
    <t>Despesas com Pessoal</t>
  </si>
  <si>
    <t>Aumento de Pessoal + Honorários + Provisões</t>
  </si>
  <si>
    <t>Salários e ordenados</t>
  </si>
  <si>
    <t>Gratificações</t>
  </si>
  <si>
    <t>Férias</t>
  </si>
  <si>
    <t>13º salário</t>
  </si>
  <si>
    <t>INSS</t>
  </si>
  <si>
    <t>FGTS</t>
  </si>
  <si>
    <t>Indenizações</t>
  </si>
  <si>
    <t>Assistência médica e social</t>
  </si>
  <si>
    <t>Seguro de vida em grupo</t>
  </si>
  <si>
    <t>Seguro de acidente de trabalho</t>
  </si>
  <si>
    <t>Outros encargos</t>
  </si>
  <si>
    <t>Despesas com Ocupação</t>
  </si>
  <si>
    <t>Othon</t>
  </si>
  <si>
    <t>Othon novo andar</t>
  </si>
  <si>
    <t>Aluguéis e condomínios</t>
  </si>
  <si>
    <t>Depreciações e amortizações</t>
  </si>
  <si>
    <t>Manutenção e reparos</t>
  </si>
  <si>
    <t>Despesas com Utilidades e Serviços</t>
  </si>
  <si>
    <t>D&amp;O</t>
  </si>
  <si>
    <t>Energia elétrica</t>
  </si>
  <si>
    <t>Água e esgoto</t>
  </si>
  <si>
    <t>Telefone, Internet, Fax</t>
  </si>
  <si>
    <t>Correios e malotes</t>
  </si>
  <si>
    <t>Reprodução (xerox)</t>
  </si>
  <si>
    <t>Seguros</t>
  </si>
  <si>
    <t>Transporte de pessoal</t>
  </si>
  <si>
    <t>Despesas com Propaganda e Publicidade</t>
  </si>
  <si>
    <t xml:space="preserve">Propaganda </t>
  </si>
  <si>
    <t>Publicidade</t>
  </si>
  <si>
    <t>Amostras</t>
  </si>
  <si>
    <t>Anúncios</t>
  </si>
  <si>
    <t>Pesquisas de mercado e de opinião</t>
  </si>
  <si>
    <t>Despesas com Honorários</t>
  </si>
  <si>
    <t>Diretoria</t>
  </si>
  <si>
    <t>Conselho de Administração</t>
  </si>
  <si>
    <t>Conselho Fiscal</t>
  </si>
  <si>
    <t>Despesas Gerais</t>
  </si>
  <si>
    <t>Serviços</t>
  </si>
  <si>
    <t>Serviços, maior demanda da operação + consultoria</t>
  </si>
  <si>
    <t>Viagens e representações</t>
  </si>
  <si>
    <t>Material de escritório</t>
  </si>
  <si>
    <t>Materiais auxiliares e de consumo</t>
  </si>
  <si>
    <t>Higiene e limpeza</t>
  </si>
  <si>
    <t>Copa, cozinha e refeitório</t>
  </si>
  <si>
    <t>Condução e lanches</t>
  </si>
  <si>
    <t>Revistas e publicações</t>
  </si>
  <si>
    <t>Donativos e contribuições</t>
  </si>
  <si>
    <t>Legais e judiciais</t>
  </si>
  <si>
    <t>Serviços profissionais contratados</t>
  </si>
  <si>
    <t>Auditoria</t>
  </si>
  <si>
    <t>Consultoria</t>
  </si>
  <si>
    <t>Recrutamento e seleção</t>
  </si>
  <si>
    <t>Segurança e vigilância</t>
  </si>
  <si>
    <t>Treinamento de pessoal</t>
  </si>
  <si>
    <t>Despesas com Tributos e Contribuições</t>
  </si>
  <si>
    <t>ITR</t>
  </si>
  <si>
    <t>IPTU</t>
  </si>
  <si>
    <t>IPVA</t>
  </si>
  <si>
    <t>Taxas municipais e estaduais</t>
  </si>
  <si>
    <t>Contribuição social</t>
  </si>
  <si>
    <t>PIS</t>
  </si>
  <si>
    <t>Pasep</t>
  </si>
  <si>
    <t>Cofins</t>
  </si>
  <si>
    <t>Despesas com Provisões</t>
  </si>
  <si>
    <t>Constituição de provisão para perdas diversas</t>
  </si>
  <si>
    <t>Constituição de provisões fiscais, previdenciárias, trabalhistas e cíveis</t>
  </si>
  <si>
    <t>Constituição de provisão para benefícios a empregados</t>
  </si>
  <si>
    <t>Constituição de provisão para  redução a valor recuperável</t>
  </si>
  <si>
    <t>Constituição de provisão de perdas estimadas no estoque</t>
  </si>
  <si>
    <t>Reversão de provisão para perdas diversas</t>
  </si>
  <si>
    <t>Reversão de provisões fiscais, previdenciárias, trabalhistas e cíveis</t>
  </si>
  <si>
    <t>Reversão de provisão para benefícios a empregados</t>
  </si>
  <si>
    <t>Reversão de provisão para  redução a valor recuperável</t>
  </si>
  <si>
    <t>Reversão de provisão de perdas estimadas no estoque</t>
  </si>
  <si>
    <t>Despesas Financeiras</t>
  </si>
  <si>
    <t>Pis/Cofins sobre receitas Financeiras</t>
  </si>
  <si>
    <t>Juros pagos ou incorridos</t>
  </si>
  <si>
    <t>Descontos concedidos</t>
  </si>
  <si>
    <t>Comissões e despesas bancárias</t>
  </si>
  <si>
    <t>Custos de transação</t>
  </si>
  <si>
    <t>Variação monetária passiva</t>
  </si>
  <si>
    <t>Despesa financeira comercial</t>
  </si>
  <si>
    <t>PIS/PASEP sobre receitas financeiras</t>
  </si>
  <si>
    <t>COFINS sobre receitas financeiras</t>
  </si>
  <si>
    <t>Receitas Financeiras</t>
  </si>
  <si>
    <t>rentabilidade fundos</t>
  </si>
  <si>
    <t>Descontos obitidos</t>
  </si>
  <si>
    <t>Juros recebidos ou auferidos</t>
  </si>
  <si>
    <t>Receitas de títulos vinculados ao sistema financeiro</t>
  </si>
  <si>
    <t>Receita sobre outros investimentos temporários</t>
  </si>
  <si>
    <t>Prêmio de resgate de títulos e debêntures</t>
  </si>
  <si>
    <t>Variação monetária ativa</t>
  </si>
  <si>
    <t>Receita financeira comercial</t>
  </si>
  <si>
    <t>Outras Despesas Operacionais</t>
  </si>
  <si>
    <t>Prejuízo de participações em outras sociedades</t>
  </si>
  <si>
    <t>Perdas de capital nos investimentos</t>
  </si>
  <si>
    <t>Perdas de capital  no imobilizado</t>
  </si>
  <si>
    <t>Perdas de capital no intangível</t>
  </si>
  <si>
    <t>Perdas em itens monetários</t>
  </si>
  <si>
    <t>Resultado negativo de operações descontinuadas</t>
  </si>
  <si>
    <t>Outras perdas</t>
  </si>
  <si>
    <t>Outras Receitas Operacionais</t>
  </si>
  <si>
    <t>Lucro de participações em outras sociedades</t>
  </si>
  <si>
    <t>Ganhos de capital nos investimentos</t>
  </si>
  <si>
    <t>Ganhos de capital  no imobilizado</t>
  </si>
  <si>
    <t>Ganhos de capital no intangível</t>
  </si>
  <si>
    <t>Ganhos em itens monetários</t>
  </si>
  <si>
    <t>Resultado positivo de operações descontinuadas</t>
  </si>
  <si>
    <t>Outros ganhos</t>
  </si>
  <si>
    <t>AVJ zerado pela amortização, valor estimado em 28 mi passaria para receita financeira</t>
  </si>
  <si>
    <t>Resultado Operacional antes do IR e da CSLL</t>
  </si>
  <si>
    <t>Imposto de Renda e CSLL</t>
  </si>
  <si>
    <t>Considerando amortização e rentabilidade dos fundos e receita dos serviços - custos</t>
  </si>
  <si>
    <t>Imposto de Renda e CSLL - conta credora</t>
  </si>
  <si>
    <t>Participações</t>
  </si>
  <si>
    <t>Debêntures</t>
  </si>
  <si>
    <t>Empregados</t>
  </si>
  <si>
    <t>Administradores</t>
  </si>
  <si>
    <t>Partes beneficiárias</t>
  </si>
  <si>
    <t>Instituição ou Fundo de Assistência ou Previdência a Empregados</t>
  </si>
  <si>
    <t>Resultado Líquido</t>
  </si>
  <si>
    <t>Realizado</t>
  </si>
  <si>
    <t>Real/Proj</t>
  </si>
  <si>
    <t>Projetado</t>
  </si>
  <si>
    <t>CDI</t>
  </si>
  <si>
    <t>Proj</t>
  </si>
  <si>
    <t>TOTAL INGRESSOS</t>
  </si>
  <si>
    <t>1 Receitas Próprias</t>
  </si>
  <si>
    <t>1.1 Clientes PMSP</t>
  </si>
  <si>
    <t>NULL</t>
  </si>
  <si>
    <t>1.2 Clientes Externos</t>
  </si>
  <si>
    <t>1.3 Outras Receitas Próprias</t>
  </si>
  <si>
    <t>Contempla apenas rendimento do Caixa/ Fidc</t>
  </si>
  <si>
    <t>(+) Considerando o aumento parcial da posição de caixa; (-) redução da taxa Selic</t>
  </si>
  <si>
    <t>1.4 Ingressos decorrentes de estornos e outros ajustes</t>
  </si>
  <si>
    <t>2 Recursos Gerenciados</t>
  </si>
  <si>
    <t>2.1 Rec Ger Governo Municipal</t>
  </si>
  <si>
    <t>2.1.1 Desapropriações</t>
  </si>
  <si>
    <t>2.1.2 Investimentos</t>
  </si>
  <si>
    <t>2.1.3 Outros Recursos Gerenciados</t>
  </si>
  <si>
    <t>2.2 Rec Ger Governo Estadual/Federal</t>
  </si>
  <si>
    <t>2.2.1 Desapropriações</t>
  </si>
  <si>
    <t>2.2.2 Investimentos</t>
  </si>
  <si>
    <t>2.2.3 Outros Recursos Gerenciados</t>
  </si>
  <si>
    <t>2.3 Recursos de Outros Entes</t>
  </si>
  <si>
    <t>2.3.1 Desapropriações</t>
  </si>
  <si>
    <t>2.3.2 Investimentos</t>
  </si>
  <si>
    <t>2.3.3 Outros Recursos Gerenciados</t>
  </si>
  <si>
    <t>3 Investimentos</t>
  </si>
  <si>
    <t>Armortização Menor devido reavaliação da Carteira</t>
  </si>
  <si>
    <t>Sem o efeito da reavaliação na carteira, possivelmente a amortização de 2026 será maior</t>
  </si>
  <si>
    <t>3.1 Alienações de Imóveis</t>
  </si>
  <si>
    <t>3.2 Alienações de Máquinas e Equipamentos</t>
  </si>
  <si>
    <t>3.3 Alienações de Participações Acionárias</t>
  </si>
  <si>
    <t>3.4 Alienações de Investimentos Não Equivalentes de Caixa</t>
  </si>
  <si>
    <t>3.5 Alienações de Patentes e Licenças</t>
  </si>
  <si>
    <t>4 Financiamentos</t>
  </si>
  <si>
    <t>4.1 Recursos do Governo Municipal</t>
  </si>
  <si>
    <t>4.1.1 Aportes de Capital</t>
  </si>
  <si>
    <t>4.1.2 Subvenções Econômicas</t>
  </si>
  <si>
    <t>4.1.3 Empréstimos Tomados</t>
  </si>
  <si>
    <t>4.2 Recursos do Governo Estadual/Federal</t>
  </si>
  <si>
    <t>4.2.1 Aportes de Capital</t>
  </si>
  <si>
    <t>4.2.2 Subvenções Econômicas</t>
  </si>
  <si>
    <t>4.2.3 Empréstimos Tomados</t>
  </si>
  <si>
    <t>4.3 Recursos de Outros Entes</t>
  </si>
  <si>
    <t>4.3.1 Aportes de Capital</t>
  </si>
  <si>
    <t>4.3.2 Subvenções Econômicas</t>
  </si>
  <si>
    <t>4.3.3 Empréstimos Tomados</t>
  </si>
  <si>
    <t>4.4 Amortizações Ativas</t>
  </si>
  <si>
    <t>4.5 Juros Ativos</t>
  </si>
  <si>
    <t>4.6 Outros Ingressos</t>
  </si>
  <si>
    <t>DESEMBOLSOS</t>
  </si>
  <si>
    <t xml:space="preserve">5 Custeio                                                                                                                 </t>
  </si>
  <si>
    <t>5.1 Despesas com Pessoal</t>
  </si>
  <si>
    <t>Aumento do Quadro de funcionários</t>
  </si>
  <si>
    <t>5.1.1 Salários</t>
  </si>
  <si>
    <t>5.1.2 Encargos</t>
  </si>
  <si>
    <t>Pagmento Parcial feito com Perd/COM</t>
  </si>
  <si>
    <t>5.1.3 13º Salário</t>
  </si>
  <si>
    <t>5.1.4 Férias</t>
  </si>
  <si>
    <t>5.1.5 Vale Refeição</t>
  </si>
  <si>
    <t>5.1.6 Vale Alimentação</t>
  </si>
  <si>
    <t>5.1.7 Pensão Alimentícia</t>
  </si>
  <si>
    <t>5.1.8 Plano de Saúde</t>
  </si>
  <si>
    <t>5.1.9 Seguro de Vida</t>
  </si>
  <si>
    <t>5.1.10 Consignações em Folha</t>
  </si>
  <si>
    <t>5.1.11 Rescisões Contratuais</t>
  </si>
  <si>
    <t>5.1.12 Reclamações e Acordos Trabalhistas</t>
  </si>
  <si>
    <t>5.1.13 Recrutamento de Seleção</t>
  </si>
  <si>
    <t>5.1.14 Treinamento de Pessoal</t>
  </si>
  <si>
    <t>5.1.15 Vale transporte</t>
  </si>
  <si>
    <t>5.1.16 Assistência Odontológica</t>
  </si>
  <si>
    <t>5.1.17 Outros desembolsos com pessoal</t>
  </si>
  <si>
    <t>5.2 Serviços de Terceiros</t>
  </si>
  <si>
    <t>maior demanda da operação + consultoria</t>
  </si>
  <si>
    <t>5.2.1 Informática</t>
  </si>
  <si>
    <t>5.2.2 Segurança</t>
  </si>
  <si>
    <t>5.2.3 Limpeza</t>
  </si>
  <si>
    <t>5.2.4 Manutenção/Conservação Predial</t>
  </si>
  <si>
    <t>5.2.5 Manutenção de Veículos/Equipamentos</t>
  </si>
  <si>
    <t>5.2.6 Correios</t>
  </si>
  <si>
    <t>5.2.7 Serviços Reprográficos</t>
  </si>
  <si>
    <t>5.2.8 Locação de Veículos</t>
  </si>
  <si>
    <t>5.2.9 Publicidade</t>
  </si>
  <si>
    <t>5.2.10 Consultoria/Assessoria</t>
  </si>
  <si>
    <t>Consultoria Tributária + Aumento de operação</t>
  </si>
  <si>
    <t>5.2.11 Outros desembolsos com serviços de terceiros</t>
  </si>
  <si>
    <t>5.2.12 Desembolsos com retenções tributárias decorrentes de contratos</t>
  </si>
  <si>
    <t>5.3 Material de Consumo</t>
  </si>
  <si>
    <t>Compra de Telas/Notebook/ Material de escritório</t>
  </si>
  <si>
    <t>5.3.1 Material de Escritório</t>
  </si>
  <si>
    <t>5.3.2 Copa e Cozinha</t>
  </si>
  <si>
    <t>5.3.3 Higiene e Limpeza</t>
  </si>
  <si>
    <t>5.3.4 Outros desembolsos com material de consumo</t>
  </si>
  <si>
    <t>5.3.5 Uniformes e EPI's</t>
  </si>
  <si>
    <t>5.4 Despesas Gerais</t>
  </si>
  <si>
    <t>Pagamento de passivos judiciais</t>
  </si>
  <si>
    <t>5.4.1 Aluguéis e demais despesas de ocupação</t>
  </si>
  <si>
    <t>Novo espaço</t>
  </si>
  <si>
    <t>5.4.2 Aluguel de Equipamentos</t>
  </si>
  <si>
    <t>5.4.5 Viagens e Estadia</t>
  </si>
  <si>
    <t>5.4.6 Transporte</t>
  </si>
  <si>
    <t>5.4.7 Água</t>
  </si>
  <si>
    <t>5.4.8 Energia Elétrica</t>
  </si>
  <si>
    <t>5.4.9 Telefone</t>
  </si>
  <si>
    <t>5.4.10 Ações Judiciais</t>
  </si>
  <si>
    <t>5.4.11 Obras e Projetos</t>
  </si>
  <si>
    <t>5.4.12 Multas</t>
  </si>
  <si>
    <t>5.4.13 Outros desembolsos com despesas gerais</t>
  </si>
  <si>
    <t>5.5 Tributárias</t>
  </si>
  <si>
    <t>5.5.1 PIS/COFINS</t>
  </si>
  <si>
    <t>5.5.2 ISS</t>
  </si>
  <si>
    <t>5.5.3 ICMS</t>
  </si>
  <si>
    <t>5.5.4 IR/CSLL</t>
  </si>
  <si>
    <t>5.5.5 Taxas</t>
  </si>
  <si>
    <t>5.5.6 IPTU</t>
  </si>
  <si>
    <t>5.5.7 Outros Desembolsos Tributários</t>
  </si>
  <si>
    <t>5.5.8 Despesas financeiras e bancárias</t>
  </si>
  <si>
    <t>6 Recursos Gerenciados</t>
  </si>
  <si>
    <t>6.1 Rec Ger Governo Municipal</t>
  </si>
  <si>
    <t>6.1.1 Desapropriações</t>
  </si>
  <si>
    <t>6.1.2 Investimentos</t>
  </si>
  <si>
    <t>6.1.3 Outros Recursos Gerenciados</t>
  </si>
  <si>
    <t>6.2 Rec Ger Governo Estadual/Federal</t>
  </si>
  <si>
    <t>6.2.1 Desapropriações</t>
  </si>
  <si>
    <t>6.2.2 Investimentos</t>
  </si>
  <si>
    <t>6.2.3 Outros Recursos Gerenciados</t>
  </si>
  <si>
    <t>6.3 Rec Ger Outros Entes</t>
  </si>
  <si>
    <t>6.3.1 Desapropriações</t>
  </si>
  <si>
    <t>6.3.2 Investimentos</t>
  </si>
  <si>
    <t>6.3.3 Outros Recursos Gerenciados</t>
  </si>
  <si>
    <t xml:space="preserve">7 Investimentos                                                                                                           </t>
  </si>
  <si>
    <t>Investimento da PPP Habitação será diluido ao longo dos anos</t>
  </si>
  <si>
    <t xml:space="preserve">7.1 Aquisições de Imóveis                                                    </t>
  </si>
  <si>
    <t>7.2 Aquisições de Máquinas e Equipamentos</t>
  </si>
  <si>
    <t xml:space="preserve">7.3 Aquisições de Participações Acionárias </t>
  </si>
  <si>
    <t>7.4 Aquisições de Investimentos Não Equivalentes de Caixa</t>
  </si>
  <si>
    <t>PPP Habitação</t>
  </si>
  <si>
    <t>7.5 Aquisições de Patentes e Licenças</t>
  </si>
  <si>
    <t xml:space="preserve">8 Financiamentos                                                                                                 </t>
  </si>
  <si>
    <t>Distribuição de 85m a PMSP ocorreu em 2024</t>
  </si>
  <si>
    <t>Distribuição da Amortização</t>
  </si>
  <si>
    <t>8.1 Empréstimos Concedidos</t>
  </si>
  <si>
    <t xml:space="preserve">8.2 Amortizações Passivas </t>
  </si>
  <si>
    <t>8.3 Juros Passivos / Dividendos</t>
  </si>
  <si>
    <t>RESULTADO</t>
  </si>
  <si>
    <t>SALDO INICIAL</t>
  </si>
  <si>
    <t>SALDO FINAL</t>
  </si>
  <si>
    <t>Jan</t>
  </si>
  <si>
    <t>Fev</t>
  </si>
  <si>
    <t>Mar</t>
  </si>
  <si>
    <t>Abr</t>
  </si>
  <si>
    <t>Mai</t>
  </si>
  <si>
    <t>Jun</t>
  </si>
  <si>
    <t>Jul</t>
  </si>
  <si>
    <t>Ago</t>
  </si>
  <si>
    <t>Set</t>
  </si>
  <si>
    <t>Out</t>
  </si>
  <si>
    <t>Nov</t>
  </si>
  <si>
    <t>Dez</t>
  </si>
  <si>
    <t xml:space="preserve">O total de Ingressos foi revisto de R$ 64.483 milhões para R$ 83.981 milhões, refletindo o aumento nas receitas de serviços de consultoria e garantias, nos rendimentos financeiros decorrentes do saldo em caixa e nas amortizações necessárias para a manutenção do FIDC no patamar de 67% em direitos creditórios. 
Os desembolsos foram ajustados de forma a contemplar o crescimento projetado da operação e do quadro de pessoal, em linha com os pontos anteriormente destacados. </t>
  </si>
  <si>
    <t>Comentários para variação de quadro</t>
  </si>
  <si>
    <t>Despesa Pessoal FLUXO DE CAIXA</t>
  </si>
  <si>
    <t>REVISÃO 2026</t>
  </si>
  <si>
    <t>Despesa de Pessoal (R$ mil)</t>
  </si>
  <si>
    <t>CLT: contrato por tempo indeterminado</t>
  </si>
  <si>
    <t>CLT: contrato por tempo determinado</t>
  </si>
  <si>
    <t>CLT: aprendiz</t>
  </si>
  <si>
    <t>Estatutário: conselho administrativo (estatuto social)</t>
  </si>
  <si>
    <t>Estatutário: conselho fiscal (estatuto social)</t>
  </si>
  <si>
    <t>Estatutário: diretor (estatuto social)</t>
  </si>
  <si>
    <t>Estatutário: servidor público (estatuto do servidor público municipal)</t>
  </si>
  <si>
    <t>Estatutário: comitê de auditoria estatutária</t>
  </si>
  <si>
    <t>Estatutário: outros</t>
  </si>
  <si>
    <t>Estagiário</t>
  </si>
  <si>
    <t>Aposentado</t>
  </si>
  <si>
    <t>Servidor público cedido por outro ente: Servidor Público Municipal</t>
  </si>
  <si>
    <t>Servidor público cedido por outro ente: Servidor Público Estadual</t>
  </si>
  <si>
    <t>Servidor público cedido por outro ente: Servidor Público Federal</t>
  </si>
  <si>
    <t>Desligado</t>
  </si>
  <si>
    <t>Quantitativo Total</t>
  </si>
  <si>
    <t>Quantitativo Meta</t>
  </si>
  <si>
    <t>META ANUAL</t>
  </si>
  <si>
    <t>Despesa de Pessoal ( R$ mil)</t>
  </si>
  <si>
    <t>Quantitativo</t>
  </si>
  <si>
    <t xml:space="preserve">O quadro atual é composto por 17 colaboradores, sendo:  
Três diretores Estatutários;  
Treze vínculos CLT, sendo: 
5 por prazo determinado;  
11 por prazo indeterminado. 
Um estagiário. </t>
  </si>
  <si>
    <t>25/26</t>
  </si>
  <si>
    <t>26/27</t>
  </si>
  <si>
    <t>Cargos</t>
  </si>
  <si>
    <t>Total</t>
  </si>
  <si>
    <t>TOTAL</t>
  </si>
  <si>
    <t>Reajuste 2025</t>
  </si>
  <si>
    <t>Estágio:</t>
  </si>
  <si>
    <t>Reajuste 2026</t>
  </si>
  <si>
    <t>Quant.</t>
  </si>
  <si>
    <t>Beneficios, Férias, 13º</t>
  </si>
  <si>
    <t>24/25</t>
  </si>
  <si>
    <t>GERENTE </t>
  </si>
  <si>
    <t>ASSESSOR DE DIRETORIA IV </t>
  </si>
  <si>
    <t>Conselho ADM</t>
  </si>
  <si>
    <t>ASSESSOR DE DIRETORIA III </t>
  </si>
  <si>
    <t>ASSESSOR DE DIRETORIA II </t>
  </si>
  <si>
    <t>ASSESSOR DE DIRETORIA I </t>
  </si>
  <si>
    <t>ASSESSOR DE DIRETORIA JR. </t>
  </si>
  <si>
    <t>ASSESSOR ADMINISTRATIVO </t>
  </si>
  <si>
    <t>R$ mil</t>
  </si>
  <si>
    <t>INVESTIMENTO</t>
  </si>
  <si>
    <t>INÍCIO</t>
  </si>
  <si>
    <t>TÉRMINO</t>
  </si>
  <si>
    <t>VALOR 2025</t>
  </si>
  <si>
    <t>VALOR 2026</t>
  </si>
  <si>
    <t>DESCRIÇÃO</t>
  </si>
  <si>
    <t>BENEFÍCIOS</t>
  </si>
  <si>
    <t>OBJETIVO ESTRATÉGICO RELACIONADO</t>
  </si>
  <si>
    <t>META ESTRATÉGICA RELACIONADA</t>
  </si>
  <si>
    <t>Dock Station</t>
  </si>
  <si>
    <t>Equipamento para conectar o notebook aos periféricos e estrutura local</t>
  </si>
  <si>
    <t>praticidade e segurança física do equipamento</t>
  </si>
  <si>
    <t>Projetor sala de reunião</t>
  </si>
  <si>
    <t>Equipamento para possibilitar a apresentação de apresentações na sala de reuniões</t>
  </si>
  <si>
    <t>melhorias na comunicação</t>
  </si>
  <si>
    <t>Fechadura digital</t>
  </si>
  <si>
    <t>Equipamento que permite a abertura de salar com a digitação de senha</t>
  </si>
  <si>
    <t>permite a proteção do armário com dinheiro, cheques e equipamentos da Companhia</t>
  </si>
  <si>
    <t>Biblioteca de livros</t>
  </si>
  <si>
    <t>Facilita a consulta e leitura de material a ser utilizado pela Companhia</t>
  </si>
  <si>
    <t>necessário para aprimoramento pessoal e dos trabalhos da SPDA</t>
  </si>
  <si>
    <t>Aquisição de notebok</t>
  </si>
  <si>
    <t>Ampliação e substituição do parque informacional da Companhia</t>
  </si>
  <si>
    <t>Necessário para atender ao aumento da equipe e iniciar a renovação do parque informacional</t>
  </si>
  <si>
    <t>SALDO.................:</t>
  </si>
  <si>
    <t>COMPUTADORES/NOTEBOOK</t>
  </si>
  <si>
    <t>Planejamento necessário para acomodar o crescimento da equipe e viabilizar o início do processo de renovação do parque tecnológico, garantindo maior eficiência operacional e adequação às necessidades atuais e futuras da organização.</t>
  </si>
  <si>
    <t>Bibliote de livros digitais - Zênite</t>
  </si>
  <si>
    <r>
      <rPr>
        <b/>
        <sz val="11"/>
        <color rgb="FF000000"/>
        <rFont val="Calibri"/>
        <family val="2"/>
        <scheme val="minor"/>
      </rPr>
      <t>A</t>
    </r>
    <r>
      <rPr>
        <sz val="11"/>
        <color rgb="FF000000"/>
        <rFont val="Calibri"/>
        <family val="2"/>
        <scheme val="minor"/>
      </rPr>
      <t xml:space="preserve"> aquisição de fechadura digital e projetor para a sala de reunião restaram prejudicadas diante de possível mudança de andar que a SPDA e a Secretaria da Fazenda (gestor do Edifício Othon) estão deliberando. Em razão desta perspectiva, a SPDA deixou de realizar este investimento. A proposta aqui é a sua exclusão. 
</t>
    </r>
    <r>
      <rPr>
        <b/>
        <sz val="11"/>
        <color rgb="FF000000"/>
        <rFont val="Calibri"/>
        <family val="2"/>
        <scheme val="minor"/>
      </rPr>
      <t>D</t>
    </r>
    <r>
      <rPr>
        <sz val="11"/>
        <color rgb="FF000000"/>
        <rFont val="Calibri"/>
        <family val="2"/>
        <scheme val="minor"/>
      </rPr>
      <t xml:space="preserve">e outro lado, a aquisição de Dock Stations foi avaliada por meio de pesquisas de preço e funcionalidade e a SPDA entendeu que o ganho objetivo da compra do equipamento seria marginal. Neste caso, optamos por propor a eliminação da meta. 
</t>
    </r>
    <r>
      <rPr>
        <b/>
        <sz val="11"/>
        <color rgb="FF000000"/>
        <rFont val="Calibri"/>
        <family val="2"/>
        <scheme val="minor"/>
      </rPr>
      <t>A</t>
    </r>
    <r>
      <rPr>
        <sz val="11"/>
        <color rgb="FF000000"/>
        <rFont val="Calibri"/>
        <family val="2"/>
        <scheme val="minor"/>
      </rPr>
      <t xml:space="preserve"> tabela apresenta “biblioteca de livros”, mas de fato mostrou-se mais salutar a assinatura de biblioteca digital, o que já foi implementado em 2025 junto à Zênite, empresa reconhecida pela publicação de material em temas de direito público e licitações. 
</t>
    </r>
    <r>
      <rPr>
        <b/>
        <sz val="11"/>
        <color rgb="FF000000"/>
        <rFont val="Calibri"/>
        <family val="2"/>
        <scheme val="minor"/>
      </rPr>
      <t>D</t>
    </r>
    <r>
      <rPr>
        <sz val="11"/>
        <color rgb="FF000000"/>
        <rFont val="Calibri"/>
        <family val="2"/>
        <scheme val="minor"/>
      </rPr>
      <t xml:space="preserve">estacamos nesse sentido a aquisição de novos computadores (notebooks e desktops), peças, monitores e outros periféricos, para que seja possível receber novos funcionários e substituir equipamento antigo ainda em operação. </t>
    </r>
  </si>
  <si>
    <t>PRODUTO</t>
  </si>
  <si>
    <t>REVISÃO 2025</t>
  </si>
  <si>
    <t>Garantias</t>
  </si>
  <si>
    <t>Remuneração pelas Garantias prestadas (PPP de CEUS 1, CEUS 2 e PPP Habitação (Lotes 1, 2, 5, 6, 7, 8, 10, 11 e 12)</t>
  </si>
  <si>
    <t>Remuneração pelas garantias prestadas (PPP de CEUs 1 e PPP de CEUS 2)</t>
  </si>
  <si>
    <t>Permite a estruturação financeira de projetos estruturados municipais</t>
  </si>
  <si>
    <t>Contrato SF - Consultorias diversas</t>
  </si>
  <si>
    <t>Viabiliza o estudo de projetos com o mercado de capitais ou com gestores de ativos para mobilizar recursos para a PMSP ou desonerar a PMSP da gestão de ativos municipais</t>
  </si>
  <si>
    <t>Realização da rentabilidade dos ativos</t>
  </si>
  <si>
    <t>Rubrica outras receitas próprias do Fluxo de Caixa, que correspondem à valorização do Caixa (22 milhões no ano) e à amortização resgate da rentabilidade dos Fundos de Investimentos da Companhia (50 milhões no ano)</t>
  </si>
  <si>
    <t>Rubrica outras receitas próprias do Fluxo de Caixa, que correspondem à valorização do Caixa e à amortização ou resgate da rentabilidade dos Fundos de Investimentos da Companhia</t>
  </si>
  <si>
    <t>Gera dividendos e juros sobre capital próprio a ser distribuido ao Tesouro Municipal</t>
  </si>
  <si>
    <t xml:space="preserve">A seção de Produtos apresenta as principais fontes de ingresso do fluxo de caixa, em conformidade com os aspectos destacados nas seções anteriores. </t>
  </si>
  <si>
    <t>INDICADOR</t>
  </si>
  <si>
    <t>INTERPRETAÇÃO</t>
  </si>
  <si>
    <t>PERIODICIDADE</t>
  </si>
  <si>
    <t>Taxa de Inadimplência dos Contratos</t>
  </si>
  <si>
    <t xml:space="preserve">O indicador mensura a inadimplência da carteira atual do FIDC SPDA. 
Fórmula: Contagem de contratos inadimplentes / Contagem de total de contratos cedidos
Objetivo: Reduzir a inadimplência total dos contratos para níveis de mercado. </t>
  </si>
  <si>
    <t>Quanto menor melhor</t>
  </si>
  <si>
    <t>anual</t>
  </si>
  <si>
    <t>Alteramos essa meta de 22,5% para 22% em 2026, considerando o comportamento do ano de 2025 e a tendência para o próximo ciclo.</t>
  </si>
  <si>
    <t>Conversão dos Contratos para Alienação Fiduciária</t>
  </si>
  <si>
    <t>O indicador mensura a conversão dos contratos cedidos - adimplentes e inadimplentes, do tipo "Compromisso de Compra e Venda" com e sem Termo de Adesão ao Plano 1000, ou seja, pertencentes aos clusters B, C, E e F -  em contratos do tipo "Compromisso de Compra e Venda" com cláusula de Alienação Fiduciária ("AF").
Fórmula: Número de contratos sem cláusula de AF / Número total dos contratos cedidos
Objetivo: aumentar a conversão dos contratos com cláusula de AF</t>
  </si>
  <si>
    <t>Alteramos essa meta de 30% para 29% em 2026, considerando o nº parcial atingido em 2025, sendo acima do esperado, então recalibramos juntamente com a tendência para o próximo ciclo.</t>
  </si>
  <si>
    <t>Custo na gestão da carteira do FIDC SPDA</t>
  </si>
  <si>
    <t xml:space="preserve">O indicador mensura os custos da gestão do FIDC frente à receita total do Fundo. 
Custo de gestão = (Custos Totais - Custo Posto Físico)/Receita
Observação: A SPDA vem trabalhando junto ao Gestor para que os custos de gestão mantenham-se no patamar previsto e contratado. Entretanto, foram implementados fluxos operacionais para dar escalabilidade às conversões em contratos com Alienação Fiduciária para o Fundo, o que pode gerar aumento na remuneração do Master Servicer, com consequente aumento no custo total de gestão. </t>
  </si>
  <si>
    <t>Meta projetada de 11,5% e mantida, dado o comportamento do ano de 2025 e tendência similar em 2026, uma vez que não há até o presente momento visibilidade de movimentos diferentes na carteira que impactem em aumento do custo de gestão.</t>
  </si>
  <si>
    <t>Custo total do FIDC SPDA</t>
  </si>
  <si>
    <t xml:space="preserve">Este indicador mensura o total dos custos que serão suportados pelo FIDC SPDA. 
Fórmula = Custos totais/Receita, onde
Custos totais =  Custo de Gestão da Carteira + Posto Físico de Atendimento + Ações de Cobrança + RT, onde
Custo de Gestão da Carteira refere-se ao custo de gestão utilizado no indicador "Custo na gestão da carteira do FIDC SPDA"
Posto Físico de Atendimento refere-se ao custo do posto físico do Master Servicer, calculado no importe de 1,8 a 2% sobre o valor arrecadado
Ações de cobrança refere-se aos custos de envio de cartas, comunicação impressa e digital ou ferramentas informacionais específicas.
RT refere-se a parcela prevista no instrumento da seleção realizada em 2016 que media o sucesso da operação, com a conta apresentada pelo gestor a ser paga nos exercícios de 2023 e 2024.
</t>
  </si>
  <si>
    <t>Meta projetada de 13,5% e mantida, dado o comportamento do ano de 2025 e tendência similar em 2026, uma vez que não há até o presente momento visibilidade de movimentos diferentes na carteira que impactem em aumento do custo total.</t>
  </si>
  <si>
    <t>Prestação de garantias</t>
  </si>
  <si>
    <t>Este indicador demonstra a capacidade da Companhia para compor a garantia nas PPPs nas quais for interveniente. 
Fórmula: Soma das garantias efetivamente constituidas em 60 dias / quantidade de ordem de serviço demandando a constituição da garantia. 
Objetivo: prestar garantias em PPPs nos projetos para a qual for demandada</t>
  </si>
  <si>
    <t>quanto maior melhor</t>
  </si>
  <si>
    <t>meta mantida</t>
  </si>
  <si>
    <t>Novos projetos</t>
  </si>
  <si>
    <t>Este indicador mensura, em números absolutos, a quantidade de apresentação de projetos a atuais e futuros contratantes. 
O objetivo é que a Companhia apresente projetos de interesse do Município.</t>
  </si>
  <si>
    <t>Aperfeiçoamento de processos internos</t>
  </si>
  <si>
    <t>Este indicador mensura, em números absolutos, a quantidade de processos e procedimentos internos mapeados e roteirizados e automatizados em normas internas. 
O objetivo é que a Companhia aperfeiçoe a gestão da informação e a padronização dos procedimentos internos</t>
  </si>
  <si>
    <t>Capacitação dos funcionários</t>
  </si>
  <si>
    <r>
      <rPr>
        <sz val="11"/>
        <color rgb="FF000000"/>
        <rFont val="Calibri"/>
        <scheme val="minor"/>
      </rPr>
      <t xml:space="preserve">Este indicador mensura o percentual de cumprimento do Plano de Capacitação pelos funcionários da Companhia, em capacitações internas ou externas
Fórmula = n° de horas de cursos realizadas pelos funcionários da Companhia/ (n° de funcionários * meta de horas anual de capacitação)
Para 2024, a meta será de </t>
    </r>
    <r>
      <rPr>
        <b/>
        <sz val="11"/>
        <color rgb="FF305496"/>
        <rFont val="Calibri"/>
        <scheme val="minor"/>
      </rPr>
      <t xml:space="preserve">60 horas (50 horas)
</t>
    </r>
    <r>
      <rPr>
        <sz val="11"/>
        <color rgb="FF000000"/>
        <rFont val="Calibri"/>
        <scheme val="minor"/>
      </rPr>
      <t xml:space="preserve">
Objetivo: aperfeiçoar o corpo funcional da Companhia</t>
    </r>
  </si>
  <si>
    <t>A meta foi ajustada de 60 para 50 horas anuais por colaborador devido à adoção de novos formatos de capacitação mais objetivos, integração com a rotina operacional e ajustes na agenda de projetos e recursos. A nova meta reflete melhor a realidade atual, mantém a efetividade do aprendizado e está alinhada às práticas de mercado.</t>
  </si>
  <si>
    <t xml:space="preserve">Os indicadores foram revistos com o objetivo de estarem mais alinhados à realidade operacional. No FIDC, o indicador de Taxa de Inadimplência foi ajustado de 22,5% para 22%, e o de Alienação Fiduciária, de 30% para 29%, refletindo o melhor desempenho observado na carteira ao longo de 2025. 
As demais metas permaneceram em linha com o planejado, exceto a meta de capacitação de funcionários, cujo total de horas por pessoa foi reduzido de 60h para 50h. </t>
  </si>
  <si>
    <t>Investimentos</t>
  </si>
  <si>
    <t>Resultado:</t>
  </si>
  <si>
    <t>Material</t>
  </si>
  <si>
    <t>Status</t>
  </si>
  <si>
    <t>Contas</t>
  </si>
  <si>
    <t xml:space="preserve">Real </t>
  </si>
  <si>
    <t>Var.</t>
  </si>
  <si>
    <t>Suspenso</t>
  </si>
  <si>
    <t>Adiado para 2026</t>
  </si>
  <si>
    <t>Novos Planejamentos</t>
  </si>
  <si>
    <t>Valor</t>
  </si>
  <si>
    <t>Previsão</t>
  </si>
  <si>
    <r>
      <rPr>
        <sz val="9"/>
        <color theme="1"/>
        <rFont val="Calibri"/>
        <family val="2"/>
        <scheme val="minor"/>
      </rPr>
      <t xml:space="preserve">(-) </t>
    </r>
    <r>
      <rPr>
        <sz val="11"/>
        <color theme="1"/>
        <rFont val="Calibri"/>
        <family val="2"/>
        <scheme val="minor"/>
      </rPr>
      <t>Despesas Gerais</t>
    </r>
  </si>
  <si>
    <t>Material de Escritório</t>
  </si>
  <si>
    <t>Resultado de Fundos*</t>
  </si>
  <si>
    <t>Aumento de Estações de Trabalho</t>
  </si>
  <si>
    <r>
      <rPr>
        <sz val="9"/>
        <color theme="1"/>
        <rFont val="Calibri"/>
        <family val="2"/>
        <scheme val="minor"/>
      </rPr>
      <t>(-)</t>
    </r>
    <r>
      <rPr>
        <sz val="11"/>
        <color theme="1"/>
        <rFont val="Calibri"/>
        <family val="2"/>
        <scheme val="minor"/>
      </rPr>
      <t xml:space="preserve"> Impostos</t>
    </r>
  </si>
  <si>
    <t>Consultoria Tributária</t>
  </si>
  <si>
    <t>---</t>
  </si>
  <si>
    <t>Resultado Liquido</t>
  </si>
  <si>
    <t>Mudança de Andar</t>
  </si>
  <si>
    <t>Meta de Pessoal</t>
  </si>
  <si>
    <t>Novos Projetos:</t>
  </si>
  <si>
    <t>Saldo Inicial</t>
  </si>
  <si>
    <t>1 - FIDC Precatórios</t>
  </si>
  <si>
    <t>Novas Contratações</t>
  </si>
  <si>
    <t>2 - Opea Tech</t>
  </si>
  <si>
    <t>Desligados</t>
  </si>
  <si>
    <t>3 - Pezco Economics e GAR</t>
  </si>
  <si>
    <t>Saldo Final</t>
  </si>
  <si>
    <t>4 - Negócios com a SP Urbanismo</t>
  </si>
  <si>
    <t>Meta CDI</t>
  </si>
  <si>
    <t>DRE</t>
  </si>
  <si>
    <t>DE</t>
  </si>
  <si>
    <t>PARA</t>
  </si>
  <si>
    <t>Receita Líquida</t>
  </si>
  <si>
    <t>FLUXO DE CAIXA</t>
  </si>
  <si>
    <t>1.4 Ingressos de estornos e outros ajustes</t>
  </si>
  <si>
    <t>META DE PESSOAL</t>
  </si>
  <si>
    <t>Despesa/ Quantitativo Total</t>
  </si>
  <si>
    <t>Estatutário: conselho administrativo</t>
  </si>
  <si>
    <t>PRODUTOS</t>
  </si>
  <si>
    <t>INDICADORES</t>
  </si>
  <si>
    <t>A previsão da Receita Líquida passou de R$ 1,015 milhão para R$ 68,829 milhões, em razão da reclassificação do FIDC do grupo de Receitas Financeiras para Receitas Operacionais.
De acordo com o CPC 00 (R2), receita representa o aumento nos benefícios econômicos da entidade, exceto quando decorrente de aportes dos proprietários. A receita operacional está vinculada à atividade principal definida no objeto social, enquanto a receita financeira decorre de rendimentos e ganhos que não se relacionam diretamente à atividade-fim.
No caso da SPDA, o Estatuto Social define como finalidade a gestão e valorização de ativos públicos do Município de São Paulo. Assim, a participação em FIDC configura uma atividade operacional, por se tratar de instrumento de gestão ativa de ativos públicos. As receitas de Ajuste a Valor Justo do fundo, ainda que sem entrada de caixa, refletem variações decorrentes dessa operação e, portanto, são classificadas como outras receitas operacionais. No lucro real, essas receitas são excluídas do LALUR e da base de PIS/COFINS, não gerando efeitos tributários até a efetiva amortização do fundo.
As despesas com pessoal passaram de R$ 6.322 milhões para R$ 2.966 milhões. Embora esteja previsto um aumento no quadro de colaboradores, houve a reclassificação de parte dos valores para as rubricas de honorários, bem como para provisões, mantendo o total consolidado de despesas de pessoal em R$ 5.481 milhões.
As receitas financeiras passaram de R$ 60.775 milhões para R$ 41.468 milhões, em decorrência da reclassificação do FIDC para o grupo de receitas. Essa redução é parcialmente compensada pela previsão de manutenção de saldos de caixa elevados por mais tempo, em função do faseamento da prestação de garantia da PPP Habitação, aliado à expectativa de permanência da taxa SELIC em patamar elevado.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</si>
</sst>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 #,##0.00_-;\-&quot;R$&quot;\ * #,##0.00_-;_-&quot;R$&quot;\ * &quot;-&quot;??_-;_-@_-"/>
    <numFmt numFmtId="43" formatCode="_-* #,##0.00_-;\-* #,##0.00_-;_-* &quot;-&quot;??_-;_-@_-"/>
    <numFmt numFmtId="164" formatCode="[$-416]mmm\-yy;@"/>
    <numFmt numFmtId="165" formatCode="_-* #,##0_-;\-* #,##0_-;_-* &quot;-&quot;??_-;_-@_-"/>
    <numFmt numFmtId="166" formatCode="dd/mm/yy;@"/>
    <numFmt numFmtId="167" formatCode="#,##0,"/>
    <numFmt numFmtId="168" formatCode="#,##0.00000000"/>
    <numFmt numFmtId="169" formatCode="0.0%"/>
    <numFmt numFmtId="170" formatCode="_-&quot;R$&quot;\ * #,##0_-;\-&quot;R$&quot;\ * #,##0_-;_-&quot;R$&quot;\ * &quot;-&quot;??_-;_-@_-"/>
    <numFmt numFmtId="171" formatCode="mmm\-yy"/>
    <numFmt numFmtId="172" formatCode="_-[$Rp-3809]* #,##0.00_-;\-[$Rp-3809]* #,##0.00_-;_-[$Rp-3809]* &quot;-&quot;??_-;_-@_-"/>
  </numFmts>
  <fonts count="4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26"/>
      <color theme="1"/>
      <name val="Calibri"/>
      <family val="2"/>
      <scheme val="minor"/>
    </font>
    <font>
      <sz val="36"/>
      <color theme="4" tint="-0.499984740745262"/>
      <name val="Calibri"/>
      <family val="2"/>
      <scheme val="minor"/>
    </font>
    <font>
      <b/>
      <sz val="11"/>
      <color theme="3" tint="-0.249977111117893"/>
      <name val="Calibri"/>
      <family val="2"/>
      <scheme val="minor"/>
    </font>
    <font>
      <sz val="11"/>
      <name val="Calibri"/>
      <family val="2"/>
      <scheme val="minor"/>
    </font>
    <font>
      <b/>
      <sz val="11"/>
      <name val="Calibri"/>
      <family val="2"/>
      <scheme val="minor"/>
    </font>
    <font>
      <b/>
      <sz val="12"/>
      <color theme="8" tint="-0.499984740745262"/>
      <name val="Calibri"/>
      <family val="2"/>
      <scheme val="minor"/>
    </font>
    <font>
      <sz val="11"/>
      <color rgb="FFFF0000"/>
      <name val="Calibri"/>
      <family val="2"/>
      <scheme val="minor"/>
    </font>
    <font>
      <sz val="11"/>
      <color theme="0"/>
      <name val="Calibri"/>
      <family val="2"/>
      <scheme val="minor"/>
    </font>
    <font>
      <b/>
      <sz val="9"/>
      <color theme="1"/>
      <name val="Calibri"/>
      <family val="2"/>
      <scheme val="minor"/>
    </font>
    <font>
      <b/>
      <u/>
      <sz val="11"/>
      <name val="Calibri"/>
      <family val="2"/>
      <scheme val="minor"/>
    </font>
    <font>
      <sz val="9"/>
      <color indexed="81"/>
      <name val="Segoe UI"/>
      <family val="2"/>
    </font>
    <font>
      <sz val="11"/>
      <color indexed="81"/>
      <name val="Segoe UI"/>
      <family val="2"/>
    </font>
    <font>
      <sz val="12"/>
      <color rgb="FFFF0000"/>
      <name val="Calibri"/>
      <family val="2"/>
      <scheme val="minor"/>
    </font>
    <font>
      <b/>
      <sz val="12"/>
      <color rgb="FFFF0000"/>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b/>
      <sz val="14"/>
      <color theme="8"/>
      <name val="Calibri"/>
      <family val="2"/>
      <scheme val="minor"/>
    </font>
    <font>
      <sz val="11"/>
      <color rgb="FF000000"/>
      <name val="Aptos Narrow"/>
      <family val="2"/>
    </font>
    <font>
      <sz val="10"/>
      <color theme="1"/>
      <name val="Calibri"/>
      <family val="2"/>
      <scheme val="minor"/>
    </font>
    <font>
      <b/>
      <sz val="10"/>
      <color theme="1"/>
      <name val="Calibri"/>
      <family val="2"/>
      <scheme val="minor"/>
    </font>
    <font>
      <sz val="9"/>
      <color theme="1"/>
      <name val="Calibri"/>
      <family val="2"/>
      <scheme val="minor"/>
    </font>
    <font>
      <b/>
      <sz val="11"/>
      <color rgb="FF0070C0"/>
      <name val="Calibri"/>
      <family val="2"/>
      <scheme val="minor"/>
    </font>
    <font>
      <b/>
      <sz val="10"/>
      <color rgb="FF0070C0"/>
      <name val="Calibri"/>
      <family val="2"/>
      <scheme val="minor"/>
    </font>
    <font>
      <sz val="11"/>
      <color theme="0" tint="-4.9989318521683403E-2"/>
      <name val="Calibri"/>
      <family val="2"/>
      <scheme val="minor"/>
    </font>
    <font>
      <b/>
      <sz val="11"/>
      <color theme="0" tint="-4.9989318521683403E-2"/>
      <name val="Calibri"/>
      <family val="2"/>
      <scheme val="minor"/>
    </font>
    <font>
      <sz val="11"/>
      <color rgb="FF000000"/>
      <name val="Calibri"/>
      <family val="2"/>
      <scheme val="minor"/>
    </font>
    <font>
      <b/>
      <sz val="11"/>
      <color theme="8" tint="-0.249977111117893"/>
      <name val="Calibri"/>
      <family val="2"/>
      <scheme val="minor"/>
    </font>
    <font>
      <sz val="11"/>
      <color rgb="FF000000"/>
      <name val="Calibri"/>
      <scheme val="minor"/>
    </font>
    <font>
      <b/>
      <sz val="11"/>
      <color theme="8"/>
      <name val="Calibri"/>
      <family val="2"/>
      <scheme val="minor"/>
    </font>
    <font>
      <sz val="11"/>
      <name val="Calibri"/>
      <scheme val="minor"/>
    </font>
    <font>
      <sz val="17"/>
      <name val="Calibri"/>
      <family val="2"/>
      <scheme val="minor"/>
    </font>
    <font>
      <u val="double"/>
      <sz val="18"/>
      <color theme="1"/>
      <name val="Calibri"/>
      <family val="2"/>
      <scheme val="minor"/>
    </font>
    <font>
      <b/>
      <sz val="11"/>
      <color rgb="FF305496"/>
      <name val="Calibri"/>
      <scheme val="minor"/>
    </font>
    <font>
      <b/>
      <sz val="11"/>
      <color rgb="FF000000"/>
      <name val="Calibri"/>
      <family val="2"/>
      <scheme val="minor"/>
    </font>
    <font>
      <b/>
      <i/>
      <sz val="10"/>
      <color theme="1"/>
      <name val="Calibri"/>
      <family val="2"/>
      <scheme val="minor"/>
    </font>
  </fonts>
  <fills count="1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7"/>
        <bgColor indexed="64"/>
      </patternFill>
    </fill>
    <fill>
      <patternFill patternType="solid">
        <fgColor rgb="FFFDCFFA"/>
        <bgColor indexed="64"/>
      </patternFill>
    </fill>
    <fill>
      <patternFill patternType="solid">
        <fgColor theme="5" tint="0.79998168889431442"/>
        <bgColor indexed="64"/>
      </patternFill>
    </fill>
    <fill>
      <patternFill patternType="solid">
        <fgColor rgb="FFFDEFE7"/>
        <bgColor indexed="64"/>
      </patternFill>
    </fill>
    <fill>
      <patternFill patternType="solid">
        <fgColor theme="5"/>
        <bgColor indexed="64"/>
      </patternFill>
    </fill>
  </fills>
  <borders count="32">
    <border>
      <left/>
      <right/>
      <top/>
      <bottom/>
      <diagonal/>
    </border>
    <border>
      <left/>
      <right/>
      <top style="hair">
        <color auto="1"/>
      </top>
      <bottom/>
      <diagonal/>
    </border>
    <border>
      <left/>
      <right/>
      <top/>
      <bottom style="hair">
        <color auto="1"/>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hair">
        <color auto="1"/>
      </left>
      <right style="hair">
        <color auto="1"/>
      </right>
      <top style="hair">
        <color auto="1"/>
      </top>
      <bottom style="hair">
        <color auto="1"/>
      </bottom>
      <diagonal/>
    </border>
    <border>
      <left style="medium">
        <color auto="1"/>
      </left>
      <right style="medium">
        <color auto="1"/>
      </right>
      <top style="medium">
        <color auto="1"/>
      </top>
      <bottom style="medium">
        <color auto="1"/>
      </bottom>
      <diagonal/>
    </border>
    <border>
      <left style="hair">
        <color auto="1"/>
      </left>
      <right style="hair">
        <color auto="1"/>
      </right>
      <top/>
      <bottom style="hair">
        <color auto="1"/>
      </bottom>
      <diagonal/>
    </border>
    <border>
      <left/>
      <right/>
      <top/>
      <bottom style="medium">
        <color indexed="64"/>
      </bottom>
      <diagonal/>
    </border>
    <border>
      <left style="medium">
        <color theme="0" tint="-0.499984740745262"/>
      </left>
      <right style="medium">
        <color theme="0" tint="-0.499984740745262"/>
      </right>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auto="1"/>
      </top>
      <bottom/>
      <diagonal/>
    </border>
    <border>
      <left style="thin">
        <color theme="0" tint="-4.9989318521683403E-2"/>
      </left>
      <right style="thin">
        <color theme="0" tint="-4.9989318521683403E-2"/>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theme="0" tint="-4.9989318521683403E-2"/>
      </left>
      <right style="thin">
        <color theme="0" tint="-4.9989318521683403E-2"/>
      </right>
      <top style="thin">
        <color auto="1"/>
      </top>
      <bottom/>
      <diagonal/>
    </border>
    <border>
      <left/>
      <right/>
      <top style="hair">
        <color auto="1"/>
      </top>
      <bottom style="hair">
        <color auto="1"/>
      </bottom>
      <diagonal/>
    </border>
    <border>
      <left style="medium">
        <color rgb="FF000000"/>
      </left>
      <right style="hair">
        <color auto="1"/>
      </right>
      <top style="medium">
        <color rgb="FF000000"/>
      </top>
      <bottom style="hair">
        <color auto="1"/>
      </bottom>
      <diagonal/>
    </border>
    <border>
      <left style="hair">
        <color auto="1"/>
      </left>
      <right style="hair">
        <color auto="1"/>
      </right>
      <top style="medium">
        <color rgb="FF000000"/>
      </top>
      <bottom style="hair">
        <color auto="1"/>
      </bottom>
      <diagonal/>
    </border>
    <border>
      <left style="hair">
        <color auto="1"/>
      </left>
      <right style="medium">
        <color rgb="FF000000"/>
      </right>
      <top style="medium">
        <color rgb="FF000000"/>
      </top>
      <bottom style="hair">
        <color auto="1"/>
      </bottom>
      <diagonal/>
    </border>
    <border>
      <left style="medium">
        <color rgb="FF000000"/>
      </left>
      <right style="hair">
        <color auto="1"/>
      </right>
      <top/>
      <bottom style="medium">
        <color rgb="FF000000"/>
      </bottom>
      <diagonal/>
    </border>
    <border>
      <left style="hair">
        <color auto="1"/>
      </left>
      <right style="hair">
        <color auto="1"/>
      </right>
      <top/>
      <bottom style="medium">
        <color rgb="FF000000"/>
      </bottom>
      <diagonal/>
    </border>
    <border>
      <left style="hair">
        <color auto="1"/>
      </left>
      <right style="medium">
        <color rgb="FF000000"/>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25">
    <xf numFmtId="0" fontId="0" fillId="0" borderId="0" xfId="0"/>
    <xf numFmtId="0" fontId="4" fillId="0" borderId="0" xfId="0" applyFont="1"/>
    <xf numFmtId="0" fontId="0" fillId="0" borderId="0" xfId="0" applyAlignment="1">
      <alignment horizontal="center" vertical="center"/>
    </xf>
    <xf numFmtId="4" fontId="3" fillId="3" borderId="2" xfId="1" applyNumberFormat="1" applyFont="1" applyFill="1" applyBorder="1" applyAlignment="1" applyProtection="1">
      <alignment horizontal="center"/>
      <protection locked="0"/>
    </xf>
    <xf numFmtId="4" fontId="8" fillId="3" borderId="2" xfId="1" applyNumberFormat="1" applyFont="1" applyFill="1" applyBorder="1" applyAlignment="1" applyProtection="1">
      <alignment horizontal="center"/>
      <protection locked="0"/>
    </xf>
    <xf numFmtId="4" fontId="6" fillId="3" borderId="0" xfId="1" applyNumberFormat="1" applyFont="1" applyFill="1" applyAlignment="1" applyProtection="1">
      <alignment horizontal="center"/>
      <protection locked="0"/>
    </xf>
    <xf numFmtId="4" fontId="0" fillId="3" borderId="0" xfId="1" applyNumberFormat="1" applyFont="1" applyFill="1" applyAlignment="1" applyProtection="1">
      <alignment horizontal="center"/>
      <protection locked="0"/>
    </xf>
    <xf numFmtId="0" fontId="0" fillId="0" borderId="0" xfId="0" applyProtection="1">
      <protection locked="0"/>
    </xf>
    <xf numFmtId="0" fontId="0" fillId="0" borderId="0" xfId="0" applyAlignment="1" applyProtection="1">
      <alignment horizontal="left"/>
      <protection locked="0"/>
    </xf>
    <xf numFmtId="3" fontId="0" fillId="0" borderId="0" xfId="0" applyNumberFormat="1" applyAlignment="1" applyProtection="1">
      <alignment horizontal="center"/>
      <protection locked="0"/>
    </xf>
    <xf numFmtId="0" fontId="3" fillId="0" borderId="0" xfId="0" applyFont="1" applyProtection="1">
      <protection locked="0"/>
    </xf>
    <xf numFmtId="4" fontId="6" fillId="0" borderId="1" xfId="1" applyNumberFormat="1" applyFont="1" applyFill="1" applyBorder="1" applyAlignment="1" applyProtection="1">
      <alignment horizontal="center"/>
      <protection locked="0"/>
    </xf>
    <xf numFmtId="4" fontId="0" fillId="0" borderId="0" xfId="1" applyNumberFormat="1" applyFont="1" applyFill="1" applyAlignment="1" applyProtection="1">
      <alignment horizontal="center"/>
      <protection locked="0"/>
    </xf>
    <xf numFmtId="4" fontId="6" fillId="0" borderId="0" xfId="1" applyNumberFormat="1" applyFont="1" applyFill="1" applyBorder="1" applyAlignment="1" applyProtection="1">
      <alignment horizontal="center"/>
      <protection locked="0"/>
    </xf>
    <xf numFmtId="0" fontId="7" fillId="0" borderId="0" xfId="0" applyFont="1" applyProtection="1">
      <protection locked="0"/>
    </xf>
    <xf numFmtId="4" fontId="6" fillId="0" borderId="0" xfId="1" applyNumberFormat="1" applyFont="1" applyFill="1" applyAlignment="1" applyProtection="1">
      <alignment horizontal="center"/>
      <protection locked="0"/>
    </xf>
    <xf numFmtId="4" fontId="9" fillId="0" borderId="2" xfId="1" applyNumberFormat="1" applyFont="1" applyFill="1" applyBorder="1" applyAlignment="1" applyProtection="1">
      <alignment horizontal="center"/>
      <protection locked="0"/>
    </xf>
    <xf numFmtId="3" fontId="0" fillId="0" borderId="0" xfId="1" applyNumberFormat="1" applyFont="1" applyFill="1" applyAlignment="1" applyProtection="1">
      <alignment horizontal="center"/>
      <protection locked="0"/>
    </xf>
    <xf numFmtId="0" fontId="3" fillId="0" borderId="2" xfId="0" applyFont="1" applyBorder="1" applyAlignment="1">
      <alignment horizontal="left"/>
    </xf>
    <xf numFmtId="4" fontId="3" fillId="0" borderId="2" xfId="1" applyNumberFormat="1" applyFont="1" applyFill="1" applyBorder="1" applyAlignment="1" applyProtection="1">
      <alignment horizontal="center"/>
    </xf>
    <xf numFmtId="0" fontId="6" fillId="0" borderId="1" xfId="0" applyFont="1" applyBorder="1" applyAlignment="1">
      <alignment horizontal="left" indent="2"/>
    </xf>
    <xf numFmtId="4" fontId="6" fillId="0" borderId="1" xfId="1" applyNumberFormat="1" applyFont="1" applyFill="1" applyBorder="1" applyAlignment="1" applyProtection="1">
      <alignment horizontal="center"/>
    </xf>
    <xf numFmtId="0" fontId="0" fillId="0" borderId="0" xfId="0" applyAlignment="1">
      <alignment horizontal="left" indent="6"/>
    </xf>
    <xf numFmtId="4" fontId="0" fillId="0" borderId="0" xfId="1" applyNumberFormat="1" applyFont="1" applyFill="1" applyAlignment="1" applyProtection="1">
      <alignment horizontal="center"/>
    </xf>
    <xf numFmtId="0" fontId="6" fillId="0" borderId="0" xfId="0" applyFont="1" applyAlignment="1">
      <alignment horizontal="left" indent="2"/>
    </xf>
    <xf numFmtId="4" fontId="6" fillId="0" borderId="0" xfId="1" applyNumberFormat="1" applyFont="1" applyFill="1" applyBorder="1" applyAlignment="1" applyProtection="1">
      <alignment horizontal="center"/>
    </xf>
    <xf numFmtId="0" fontId="8" fillId="0" borderId="2" xfId="0" applyFont="1" applyBorder="1" applyAlignment="1">
      <alignment horizontal="left"/>
    </xf>
    <xf numFmtId="4" fontId="8" fillId="0" borderId="2" xfId="1" applyNumberFormat="1" applyFont="1" applyFill="1" applyBorder="1" applyAlignment="1" applyProtection="1">
      <alignment horizontal="center"/>
    </xf>
    <xf numFmtId="0" fontId="0" fillId="0" borderId="0" xfId="0" applyAlignment="1">
      <alignment horizontal="left"/>
    </xf>
    <xf numFmtId="0" fontId="9" fillId="0" borderId="0" xfId="0" applyFont="1" applyAlignment="1">
      <alignment horizontal="left" indent="2"/>
    </xf>
    <xf numFmtId="4" fontId="9" fillId="0" borderId="0" xfId="1" applyNumberFormat="1" applyFont="1" applyFill="1" applyAlignment="1" applyProtection="1">
      <alignment horizontal="center"/>
    </xf>
    <xf numFmtId="0" fontId="9" fillId="2" borderId="0" xfId="0" applyFont="1" applyFill="1" applyAlignment="1">
      <alignment horizontal="left" indent="2"/>
    </xf>
    <xf numFmtId="4" fontId="9" fillId="2" borderId="0" xfId="1" applyNumberFormat="1" applyFont="1" applyFill="1" applyAlignment="1" applyProtection="1">
      <alignment horizontal="center"/>
    </xf>
    <xf numFmtId="4" fontId="6" fillId="0" borderId="0" xfId="1" applyNumberFormat="1" applyFont="1" applyFill="1" applyAlignment="1" applyProtection="1">
      <alignment horizontal="center"/>
    </xf>
    <xf numFmtId="0" fontId="9" fillId="0" borderId="2" xfId="0" applyFont="1" applyBorder="1" applyAlignment="1">
      <alignment horizontal="left" indent="2"/>
    </xf>
    <xf numFmtId="4" fontId="9" fillId="0" borderId="2" xfId="1" applyNumberFormat="1" applyFont="1" applyFill="1" applyBorder="1" applyAlignment="1" applyProtection="1">
      <alignment horizontal="center"/>
    </xf>
    <xf numFmtId="0" fontId="9" fillId="0" borderId="2" xfId="0" applyFont="1" applyBorder="1" applyAlignment="1">
      <alignment horizontal="left" indent="3"/>
    </xf>
    <xf numFmtId="0" fontId="2" fillId="0" borderId="0" xfId="0" applyFont="1" applyAlignment="1">
      <alignment horizontal="left"/>
    </xf>
    <xf numFmtId="164" fontId="3" fillId="0" borderId="4" xfId="0" applyNumberFormat="1" applyFont="1" applyBorder="1" applyAlignment="1">
      <alignment horizontal="center" vertical="center" wrapText="1"/>
    </xf>
    <xf numFmtId="164" fontId="3" fillId="0" borderId="3" xfId="0" applyNumberFormat="1" applyFont="1" applyBorder="1" applyAlignment="1">
      <alignment horizontal="center"/>
    </xf>
    <xf numFmtId="164" fontId="3" fillId="0" borderId="4" xfId="0" applyNumberFormat="1" applyFont="1" applyBorder="1" applyAlignment="1">
      <alignment horizontal="center"/>
    </xf>
    <xf numFmtId="165" fontId="3" fillId="5" borderId="3" xfId="1" applyNumberFormat="1" applyFont="1" applyFill="1" applyBorder="1"/>
    <xf numFmtId="0" fontId="3" fillId="2" borderId="4" xfId="0" applyFont="1" applyFill="1" applyBorder="1"/>
    <xf numFmtId="165" fontId="3" fillId="2" borderId="3" xfId="1" applyNumberFormat="1" applyFont="1" applyFill="1" applyBorder="1"/>
    <xf numFmtId="165" fontId="1" fillId="0" borderId="3" xfId="1" applyNumberFormat="1" applyFont="1" applyFill="1" applyBorder="1"/>
    <xf numFmtId="165" fontId="0" fillId="0" borderId="3" xfId="1" applyNumberFormat="1" applyFont="1" applyFill="1" applyBorder="1"/>
    <xf numFmtId="165" fontId="3" fillId="0" borderId="3" xfId="1" applyNumberFormat="1" applyFont="1" applyFill="1" applyBorder="1"/>
    <xf numFmtId="165" fontId="3" fillId="0" borderId="0" xfId="1" applyNumberFormat="1" applyFont="1" applyFill="1" applyBorder="1"/>
    <xf numFmtId="165" fontId="3" fillId="0" borderId="0" xfId="1" applyNumberFormat="1" applyFont="1" applyFill="1" applyBorder="1" applyAlignment="1"/>
    <xf numFmtId="0" fontId="3" fillId="0" borderId="0" xfId="0" applyFont="1"/>
    <xf numFmtId="164" fontId="0" fillId="0" borderId="0" xfId="0" applyNumberFormat="1"/>
    <xf numFmtId="164" fontId="3" fillId="0" borderId="3" xfId="0" applyNumberFormat="1" applyFont="1" applyBorder="1" applyAlignment="1">
      <alignment horizontal="center" vertical="center" wrapText="1"/>
    </xf>
    <xf numFmtId="0" fontId="7" fillId="0" borderId="0" xfId="0" applyFont="1" applyAlignment="1" applyProtection="1">
      <alignment horizontal="left"/>
      <protection locked="0"/>
    </xf>
    <xf numFmtId="3" fontId="7" fillId="0" borderId="0" xfId="0" applyNumberFormat="1" applyFont="1" applyAlignment="1" applyProtection="1">
      <alignment horizontal="center"/>
      <protection locked="0"/>
    </xf>
    <xf numFmtId="0" fontId="8" fillId="3" borderId="0" xfId="0" applyFont="1" applyFill="1" applyAlignment="1" applyProtection="1">
      <alignment horizontal="left"/>
      <protection locked="0"/>
    </xf>
    <xf numFmtId="3" fontId="8" fillId="0" borderId="0" xfId="0" applyNumberFormat="1" applyFont="1" applyAlignment="1">
      <alignment horizontal="center"/>
    </xf>
    <xf numFmtId="0" fontId="8" fillId="0" borderId="0" xfId="0" applyFont="1" applyProtection="1">
      <protection locked="0"/>
    </xf>
    <xf numFmtId="3" fontId="13" fillId="0" borderId="0" xfId="0" applyNumberFormat="1" applyFont="1" applyAlignment="1">
      <alignment horizontal="center"/>
    </xf>
    <xf numFmtId="165" fontId="1" fillId="3" borderId="3" xfId="1" applyNumberFormat="1" applyFont="1" applyFill="1" applyBorder="1"/>
    <xf numFmtId="3" fontId="11" fillId="0" borderId="0" xfId="0" applyNumberFormat="1" applyFont="1" applyAlignment="1" applyProtection="1">
      <alignment horizontal="center"/>
      <protection locked="0"/>
    </xf>
    <xf numFmtId="0" fontId="0" fillId="0" borderId="0" xfId="0" applyAlignment="1">
      <alignment vertical="center" wrapText="1"/>
    </xf>
    <xf numFmtId="0" fontId="3" fillId="2" borderId="5" xfId="0" applyFont="1" applyFill="1" applyBorder="1" applyAlignment="1">
      <alignment horizontal="center" vertical="center" wrapText="1"/>
    </xf>
    <xf numFmtId="0" fontId="3" fillId="0" borderId="14" xfId="0" applyFont="1" applyBorder="1" applyAlignment="1">
      <alignment vertical="center" wrapText="1"/>
    </xf>
    <xf numFmtId="0" fontId="0" fillId="0" borderId="14" xfId="0" applyBorder="1" applyAlignment="1">
      <alignment vertical="center" wrapText="1"/>
    </xf>
    <xf numFmtId="166" fontId="0" fillId="0" borderId="14" xfId="0" applyNumberFormat="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3" fillId="2" borderId="5" xfId="0" applyFont="1" applyFill="1" applyBorder="1" applyAlignment="1">
      <alignment horizontal="center" vertical="center"/>
    </xf>
    <xf numFmtId="0" fontId="3" fillId="0" borderId="12" xfId="0" applyFont="1" applyBorder="1" applyAlignment="1">
      <alignment vertical="center"/>
    </xf>
    <xf numFmtId="0" fontId="3" fillId="0" borderId="0" xfId="0" applyFont="1" applyAlignment="1">
      <alignment vertical="center"/>
    </xf>
    <xf numFmtId="0" fontId="3" fillId="0" borderId="15" xfId="0" applyFont="1" applyBorder="1" applyAlignment="1">
      <alignment horizontal="center" vertical="center"/>
    </xf>
    <xf numFmtId="0" fontId="3" fillId="0" borderId="15" xfId="0" applyFont="1" applyBorder="1" applyAlignment="1">
      <alignment horizontal="center" vertical="center" wrapText="1"/>
    </xf>
    <xf numFmtId="0" fontId="3" fillId="2" borderId="5" xfId="0" applyFont="1" applyFill="1" applyBorder="1" applyAlignment="1">
      <alignment vertical="center"/>
    </xf>
    <xf numFmtId="0" fontId="3" fillId="2" borderId="5" xfId="0" applyFont="1" applyFill="1" applyBorder="1" applyAlignment="1">
      <alignment vertical="center" wrapText="1"/>
    </xf>
    <xf numFmtId="165" fontId="3" fillId="4" borderId="7" xfId="1" applyNumberFormat="1" applyFont="1" applyFill="1" applyBorder="1" applyAlignment="1">
      <alignment vertical="center"/>
    </xf>
    <xf numFmtId="165" fontId="3" fillId="4" borderId="7" xfId="1" applyNumberFormat="1" applyFont="1" applyFill="1" applyBorder="1" applyAlignment="1">
      <alignment vertical="center" wrapText="1"/>
    </xf>
    <xf numFmtId="165" fontId="0" fillId="0" borderId="8" xfId="1" applyNumberFormat="1" applyFont="1" applyBorder="1" applyAlignment="1">
      <alignment vertical="center"/>
    </xf>
    <xf numFmtId="165" fontId="0" fillId="0" borderId="8" xfId="1" applyNumberFormat="1" applyFont="1" applyBorder="1" applyAlignment="1">
      <alignment vertical="center" wrapText="1"/>
    </xf>
    <xf numFmtId="165" fontId="3" fillId="4" borderId="8" xfId="1" applyNumberFormat="1" applyFont="1" applyFill="1" applyBorder="1" applyAlignment="1">
      <alignment vertical="center"/>
    </xf>
    <xf numFmtId="165" fontId="3" fillId="4" borderId="8" xfId="1" applyNumberFormat="1" applyFont="1" applyFill="1" applyBorder="1" applyAlignment="1">
      <alignment vertical="center" wrapText="1"/>
    </xf>
    <xf numFmtId="165" fontId="3" fillId="0" borderId="6" xfId="1" applyNumberFormat="1" applyFont="1" applyBorder="1" applyAlignment="1">
      <alignment vertical="center"/>
    </xf>
    <xf numFmtId="165" fontId="0" fillId="0" borderId="9" xfId="1" applyNumberFormat="1" applyFont="1" applyBorder="1" applyAlignment="1">
      <alignment vertical="center"/>
    </xf>
    <xf numFmtId="165" fontId="3" fillId="2" borderId="5" xfId="0" applyNumberFormat="1" applyFont="1" applyFill="1" applyBorder="1" applyAlignment="1">
      <alignment vertical="center"/>
    </xf>
    <xf numFmtId="0" fontId="10" fillId="0" borderId="0" xfId="0" applyFont="1" applyAlignment="1">
      <alignment vertical="center"/>
    </xf>
    <xf numFmtId="0" fontId="3" fillId="6" borderId="10" xfId="0" applyFont="1" applyFill="1" applyBorder="1" applyAlignment="1">
      <alignment vertical="center"/>
    </xf>
    <xf numFmtId="0" fontId="3" fillId="6" borderId="10" xfId="0" applyFont="1" applyFill="1" applyBorder="1" applyAlignment="1">
      <alignment vertical="center" wrapText="1"/>
    </xf>
    <xf numFmtId="165" fontId="0" fillId="0" borderId="0" xfId="0" applyNumberFormat="1" applyAlignment="1">
      <alignment vertical="center"/>
    </xf>
    <xf numFmtId="0" fontId="3" fillId="0" borderId="11" xfId="0" applyFont="1" applyBorder="1" applyAlignment="1">
      <alignment vertical="center"/>
    </xf>
    <xf numFmtId="0" fontId="3" fillId="0" borderId="11" xfId="0" applyFont="1" applyBorder="1" applyAlignment="1">
      <alignment vertical="center" wrapText="1"/>
    </xf>
    <xf numFmtId="0" fontId="2"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2" borderId="16" xfId="0" applyFont="1" applyFill="1" applyBorder="1" applyAlignment="1">
      <alignment vertical="center"/>
    </xf>
    <xf numFmtId="0" fontId="3" fillId="7" borderId="13" xfId="0" applyFont="1" applyFill="1" applyBorder="1" applyAlignment="1">
      <alignment vertical="center"/>
    </xf>
    <xf numFmtId="165" fontId="3" fillId="7" borderId="13" xfId="1" applyNumberFormat="1" applyFont="1" applyFill="1" applyBorder="1" applyAlignment="1">
      <alignment vertical="center"/>
    </xf>
    <xf numFmtId="165" fontId="3" fillId="7" borderId="13" xfId="0" applyNumberFormat="1" applyFont="1" applyFill="1" applyBorder="1" applyAlignment="1">
      <alignment horizontal="center" vertical="center"/>
    </xf>
    <xf numFmtId="165" fontId="3" fillId="0" borderId="11" xfId="0" applyNumberFormat="1" applyFont="1" applyBorder="1" applyAlignment="1">
      <alignment vertical="center"/>
    </xf>
    <xf numFmtId="0" fontId="16" fillId="0" borderId="0" xfId="0" applyFont="1"/>
    <xf numFmtId="0" fontId="17" fillId="0" borderId="0" xfId="0" applyFont="1"/>
    <xf numFmtId="0" fontId="12" fillId="0" borderId="0" xfId="0" applyFont="1" applyAlignment="1">
      <alignment wrapText="1"/>
    </xf>
    <xf numFmtId="164" fontId="10" fillId="0" borderId="0" xfId="0" applyNumberFormat="1" applyFont="1"/>
    <xf numFmtId="0" fontId="3" fillId="0" borderId="3" xfId="0" applyFont="1" applyBorder="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2" fillId="0" borderId="0" xfId="0" applyFont="1"/>
    <xf numFmtId="0" fontId="0" fillId="0" borderId="0" xfId="0" applyAlignment="1">
      <alignment horizontal="left" indent="2"/>
    </xf>
    <xf numFmtId="0" fontId="3" fillId="0" borderId="4" xfId="0" applyFont="1" applyBorder="1"/>
    <xf numFmtId="0" fontId="0" fillId="0" borderId="0" xfId="0" applyAlignment="1">
      <alignment horizontal="left" indent="1"/>
    </xf>
    <xf numFmtId="165" fontId="3" fillId="0" borderId="3" xfId="0" applyNumberFormat="1" applyFont="1" applyBorder="1"/>
    <xf numFmtId="165" fontId="2" fillId="0" borderId="0" xfId="0" applyNumberFormat="1" applyFont="1"/>
    <xf numFmtId="165" fontId="3" fillId="0" borderId="0" xfId="0" applyNumberFormat="1" applyFont="1"/>
    <xf numFmtId="164" fontId="0" fillId="8" borderId="0" xfId="0" applyNumberFormat="1" applyFill="1" applyAlignment="1">
      <alignment horizontal="center" vertical="center" wrapText="1"/>
    </xf>
    <xf numFmtId="164" fontId="0" fillId="8" borderId="0" xfId="0" applyNumberFormat="1" applyFill="1" applyAlignment="1">
      <alignment horizontal="center"/>
    </xf>
    <xf numFmtId="165" fontId="1" fillId="8" borderId="0" xfId="1" applyNumberFormat="1" applyFont="1" applyFill="1" applyBorder="1"/>
    <xf numFmtId="0" fontId="0" fillId="8" borderId="0" xfId="0" applyFill="1"/>
    <xf numFmtId="165" fontId="0" fillId="8" borderId="0" xfId="0" applyNumberFormat="1" applyFill="1"/>
    <xf numFmtId="0" fontId="18" fillId="0" borderId="0" xfId="0" applyFont="1"/>
    <xf numFmtId="0" fontId="18" fillId="8" borderId="0" xfId="0" applyFont="1" applyFill="1"/>
    <xf numFmtId="0" fontId="11" fillId="0" borderId="0" xfId="0" applyFont="1" applyAlignment="1">
      <alignment horizontal="left"/>
    </xf>
    <xf numFmtId="0" fontId="11" fillId="0" borderId="0" xfId="0" applyFont="1"/>
    <xf numFmtId="4" fontId="8" fillId="3" borderId="0" xfId="0" applyNumberFormat="1" applyFont="1" applyFill="1" applyAlignment="1" applyProtection="1">
      <alignment horizontal="center"/>
      <protection locked="0"/>
    </xf>
    <xf numFmtId="0" fontId="0" fillId="0" borderId="3" xfId="0" applyBorder="1"/>
    <xf numFmtId="0" fontId="3" fillId="0" borderId="3" xfId="0" applyFont="1" applyBorder="1"/>
    <xf numFmtId="164" fontId="3" fillId="0" borderId="17" xfId="0" applyNumberFormat="1" applyFont="1" applyBorder="1" applyAlignment="1">
      <alignment horizontal="center"/>
    </xf>
    <xf numFmtId="0" fontId="0" fillId="3" borderId="14" xfId="0" applyFill="1" applyBorder="1" applyAlignment="1">
      <alignment vertical="center" wrapText="1"/>
    </xf>
    <xf numFmtId="43" fontId="0" fillId="3" borderId="14" xfId="1" applyFont="1" applyFill="1" applyBorder="1" applyAlignment="1">
      <alignment horizontal="right" vertical="center" wrapText="1"/>
    </xf>
    <xf numFmtId="0" fontId="0" fillId="0" borderId="14" xfId="0" applyBorder="1" applyAlignment="1">
      <alignment horizontal="center" vertical="center"/>
    </xf>
    <xf numFmtId="43" fontId="3" fillId="6" borderId="10" xfId="1" applyFont="1" applyFill="1" applyBorder="1" applyAlignment="1">
      <alignment vertical="center"/>
    </xf>
    <xf numFmtId="0" fontId="3" fillId="4" borderId="3" xfId="0" applyFont="1" applyFill="1" applyBorder="1" applyAlignment="1">
      <alignment horizontal="center"/>
    </xf>
    <xf numFmtId="0" fontId="3" fillId="2" borderId="3" xfId="0" applyFont="1" applyFill="1" applyBorder="1"/>
    <xf numFmtId="0" fontId="0" fillId="0" borderId="3" xfId="0" applyBorder="1" applyAlignment="1">
      <alignment horizontal="left" indent="2"/>
    </xf>
    <xf numFmtId="0" fontId="0" fillId="0" borderId="3" xfId="0" applyBorder="1" applyAlignment="1">
      <alignment horizontal="left" indent="1"/>
    </xf>
    <xf numFmtId="0" fontId="3" fillId="5" borderId="3" xfId="0" applyFont="1" applyFill="1" applyBorder="1" applyAlignment="1">
      <alignment horizontal="center"/>
    </xf>
    <xf numFmtId="0" fontId="19" fillId="0" borderId="0" xfId="0" applyFont="1" applyAlignment="1">
      <alignment horizontal="center"/>
    </xf>
    <xf numFmtId="164" fontId="3" fillId="8" borderId="4" xfId="0" applyNumberFormat="1" applyFont="1" applyFill="1" applyBorder="1" applyAlignment="1">
      <alignment horizontal="center" vertical="center" wrapText="1"/>
    </xf>
    <xf numFmtId="0" fontId="11" fillId="0" borderId="0" xfId="0" applyFont="1" applyProtection="1">
      <protection locked="0"/>
    </xf>
    <xf numFmtId="0" fontId="2" fillId="0" borderId="0" xfId="0" applyFont="1" applyProtection="1">
      <protection locked="0"/>
    </xf>
    <xf numFmtId="0" fontId="0" fillId="0" borderId="0" xfId="0" applyAlignment="1">
      <alignment horizontal="left" indent="8"/>
    </xf>
    <xf numFmtId="0" fontId="7" fillId="0" borderId="0" xfId="0" applyFont="1" applyAlignment="1">
      <alignment horizontal="center" vertical="center"/>
    </xf>
    <xf numFmtId="167" fontId="3" fillId="2" borderId="5" xfId="1" applyNumberFormat="1" applyFont="1" applyFill="1" applyBorder="1" applyAlignment="1">
      <alignment vertical="center"/>
    </xf>
    <xf numFmtId="167" fontId="3" fillId="4" borderId="7" xfId="1" applyNumberFormat="1" applyFont="1" applyFill="1" applyBorder="1" applyAlignment="1">
      <alignment vertical="center"/>
    </xf>
    <xf numFmtId="167" fontId="3" fillId="0" borderId="0" xfId="0" applyNumberFormat="1" applyFont="1" applyAlignment="1">
      <alignment vertical="center"/>
    </xf>
    <xf numFmtId="167" fontId="3" fillId="2" borderId="16" xfId="1" applyNumberFormat="1" applyFont="1" applyFill="1" applyBorder="1" applyAlignment="1">
      <alignment vertical="center"/>
    </xf>
    <xf numFmtId="167" fontId="0" fillId="0" borderId="0" xfId="0" applyNumberFormat="1" applyAlignment="1">
      <alignment vertical="center"/>
    </xf>
    <xf numFmtId="167" fontId="0" fillId="0" borderId="8" xfId="1" applyNumberFormat="1" applyFont="1" applyBorder="1" applyAlignment="1">
      <alignment vertical="center"/>
    </xf>
    <xf numFmtId="167" fontId="3" fillId="4" borderId="8" xfId="1" applyNumberFormat="1" applyFont="1" applyFill="1" applyBorder="1" applyAlignment="1">
      <alignment vertical="center"/>
    </xf>
    <xf numFmtId="167" fontId="3" fillId="2" borderId="5" xfId="1" applyNumberFormat="1" applyFont="1" applyFill="1" applyBorder="1" applyAlignment="1">
      <alignment horizontal="right" vertical="center"/>
    </xf>
    <xf numFmtId="167" fontId="0" fillId="0" borderId="0" xfId="0" applyNumberFormat="1" applyAlignment="1">
      <alignment horizontal="right" vertical="center"/>
    </xf>
    <xf numFmtId="3" fontId="3" fillId="0" borderId="2" xfId="1" applyNumberFormat="1" applyFont="1" applyFill="1" applyBorder="1" applyAlignment="1" applyProtection="1">
      <alignment horizontal="center"/>
    </xf>
    <xf numFmtId="3" fontId="6" fillId="0" borderId="1" xfId="1" applyNumberFormat="1" applyFont="1" applyFill="1" applyBorder="1" applyAlignment="1" applyProtection="1">
      <alignment horizontal="center"/>
    </xf>
    <xf numFmtId="3" fontId="0" fillId="0" borderId="0" xfId="1" applyNumberFormat="1" applyFont="1" applyFill="1" applyAlignment="1" applyProtection="1">
      <alignment horizontal="center"/>
    </xf>
    <xf numFmtId="3" fontId="6" fillId="0" borderId="0" xfId="1" applyNumberFormat="1" applyFont="1" applyFill="1" applyBorder="1" applyAlignment="1" applyProtection="1">
      <alignment horizontal="center"/>
    </xf>
    <xf numFmtId="3" fontId="8" fillId="0" borderId="2" xfId="1" applyNumberFormat="1" applyFont="1" applyFill="1" applyBorder="1" applyAlignment="1" applyProtection="1">
      <alignment horizontal="center"/>
    </xf>
    <xf numFmtId="3" fontId="9" fillId="0" borderId="0" xfId="1" applyNumberFormat="1" applyFont="1" applyFill="1" applyAlignment="1" applyProtection="1">
      <alignment horizontal="center"/>
    </xf>
    <xf numFmtId="3" fontId="9" fillId="2" borderId="0" xfId="1" applyNumberFormat="1" applyFont="1" applyFill="1" applyAlignment="1" applyProtection="1">
      <alignment horizontal="center"/>
    </xf>
    <xf numFmtId="3" fontId="6" fillId="0" borderId="0" xfId="1" applyNumberFormat="1" applyFont="1" applyFill="1" applyAlignment="1" applyProtection="1">
      <alignment horizontal="center"/>
    </xf>
    <xf numFmtId="3" fontId="9" fillId="0" borderId="2" xfId="1" applyNumberFormat="1" applyFont="1" applyFill="1" applyBorder="1" applyAlignment="1" applyProtection="1">
      <alignment horizontal="center"/>
    </xf>
    <xf numFmtId="43" fontId="0" fillId="3" borderId="14" xfId="1" applyFont="1" applyFill="1" applyBorder="1" applyAlignment="1">
      <alignment vertical="center" wrapText="1"/>
    </xf>
    <xf numFmtId="0" fontId="3" fillId="0" borderId="12" xfId="0" applyFont="1" applyBorder="1" applyAlignment="1">
      <alignment vertical="center" wrapText="1"/>
    </xf>
    <xf numFmtId="0" fontId="7" fillId="0" borderId="14" xfId="0" applyFont="1" applyBorder="1" applyAlignment="1">
      <alignment vertical="center" wrapText="1"/>
    </xf>
    <xf numFmtId="0" fontId="0" fillId="0" borderId="12" xfId="0" applyBorder="1" applyAlignment="1">
      <alignment horizontal="center" vertical="center" wrapText="1"/>
    </xf>
    <xf numFmtId="9" fontId="7" fillId="3" borderId="14" xfId="0" applyNumberFormat="1" applyFont="1" applyFill="1" applyBorder="1" applyAlignment="1">
      <alignment vertical="center"/>
    </xf>
    <xf numFmtId="0" fontId="7" fillId="0" borderId="12" xfId="0" applyFont="1" applyBorder="1" applyAlignment="1">
      <alignment vertical="center" wrapText="1"/>
    </xf>
    <xf numFmtId="0" fontId="7" fillId="0" borderId="12" xfId="0" applyFont="1" applyBorder="1" applyAlignment="1">
      <alignment vertical="top" wrapText="1"/>
    </xf>
    <xf numFmtId="0" fontId="0" fillId="3" borderId="14" xfId="0" applyFill="1" applyBorder="1" applyAlignment="1">
      <alignment vertical="center"/>
    </xf>
    <xf numFmtId="0" fontId="7" fillId="3" borderId="14" xfId="0" applyFont="1" applyFill="1" applyBorder="1" applyAlignment="1">
      <alignment vertical="center"/>
    </xf>
    <xf numFmtId="168" fontId="0" fillId="0" borderId="0" xfId="1" applyNumberFormat="1" applyFont="1" applyFill="1" applyAlignment="1" applyProtection="1">
      <alignment horizontal="center"/>
      <protection locked="0"/>
    </xf>
    <xf numFmtId="165" fontId="3" fillId="2" borderId="5" xfId="0" applyNumberFormat="1" applyFont="1" applyFill="1" applyBorder="1" applyAlignment="1">
      <alignment vertical="center" wrapText="1"/>
    </xf>
    <xf numFmtId="169" fontId="7" fillId="3" borderId="14" xfId="0" applyNumberFormat="1" applyFont="1" applyFill="1" applyBorder="1" applyAlignment="1">
      <alignment vertical="center"/>
    </xf>
    <xf numFmtId="0" fontId="0" fillId="0" borderId="0" xfId="0" applyAlignment="1">
      <alignment horizontal="center"/>
    </xf>
    <xf numFmtId="165" fontId="0" fillId="0" borderId="0" xfId="0" applyNumberFormat="1"/>
    <xf numFmtId="170" fontId="0" fillId="0" borderId="0" xfId="3" applyNumberFormat="1" applyFont="1" applyAlignment="1">
      <alignment horizontal="center" vertical="center"/>
    </xf>
    <xf numFmtId="0" fontId="21" fillId="0" borderId="0" xfId="0" applyFont="1" applyAlignment="1">
      <alignment horizontal="centerContinuous" vertical="center"/>
    </xf>
    <xf numFmtId="0" fontId="22" fillId="0" borderId="0" xfId="0" applyFont="1" applyAlignment="1">
      <alignment vertical="center"/>
    </xf>
    <xf numFmtId="0" fontId="20" fillId="3" borderId="0" xfId="0" applyFont="1" applyFill="1"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indent="1"/>
    </xf>
    <xf numFmtId="3" fontId="0" fillId="0" borderId="19" xfId="0" applyNumberFormat="1" applyBorder="1" applyAlignment="1">
      <alignment horizontal="center"/>
    </xf>
    <xf numFmtId="3" fontId="23" fillId="0" borderId="19" xfId="0" applyNumberFormat="1" applyFont="1" applyBorder="1" applyAlignment="1">
      <alignment horizontal="center"/>
    </xf>
    <xf numFmtId="0" fontId="26" fillId="0" borderId="0" xfId="0" applyFont="1" applyAlignment="1">
      <alignment horizontal="center" vertical="center"/>
    </xf>
    <xf numFmtId="0" fontId="27" fillId="0" borderId="0" xfId="0" applyFont="1" applyAlignment="1">
      <alignment horizontal="center" vertical="center"/>
    </xf>
    <xf numFmtId="0" fontId="3" fillId="9" borderId="0" xfId="0" quotePrefix="1" applyFont="1" applyFill="1"/>
    <xf numFmtId="3" fontId="3" fillId="9" borderId="19" xfId="0" applyNumberFormat="1" applyFont="1" applyFill="1" applyBorder="1" applyAlignment="1">
      <alignment horizontal="center"/>
    </xf>
    <xf numFmtId="3" fontId="24" fillId="9" borderId="19" xfId="0" applyNumberFormat="1" applyFont="1" applyFill="1" applyBorder="1" applyAlignment="1">
      <alignment horizontal="center"/>
    </xf>
    <xf numFmtId="0" fontId="3" fillId="10" borderId="0" xfId="0" applyFont="1" applyFill="1"/>
    <xf numFmtId="3" fontId="3" fillId="10" borderId="19" xfId="0" applyNumberFormat="1" applyFont="1" applyFill="1" applyBorder="1" applyAlignment="1">
      <alignment horizontal="center"/>
    </xf>
    <xf numFmtId="3" fontId="24" fillId="10" borderId="19" xfId="0" applyNumberFormat="1" applyFont="1" applyFill="1" applyBorder="1" applyAlignment="1">
      <alignment horizontal="center"/>
    </xf>
    <xf numFmtId="0" fontId="3" fillId="10" borderId="18" xfId="0" applyFont="1" applyFill="1" applyBorder="1" applyAlignment="1">
      <alignment vertical="center"/>
    </xf>
    <xf numFmtId="4" fontId="0" fillId="0" borderId="0" xfId="0" applyNumberFormat="1"/>
    <xf numFmtId="10" fontId="0" fillId="0" borderId="0" xfId="0" applyNumberFormat="1"/>
    <xf numFmtId="3" fontId="0" fillId="0" borderId="0" xfId="0" applyNumberFormat="1" applyAlignment="1">
      <alignment horizontal="center" vertical="center"/>
    </xf>
    <xf numFmtId="9" fontId="0" fillId="0" borderId="0" xfId="0" applyNumberFormat="1" applyAlignment="1">
      <alignment horizontal="center"/>
    </xf>
    <xf numFmtId="0" fontId="28" fillId="0" borderId="0" xfId="0" applyFont="1" applyAlignment="1">
      <alignment horizontal="center"/>
    </xf>
    <xf numFmtId="0" fontId="3" fillId="11" borderId="19" xfId="0" applyFont="1" applyFill="1" applyBorder="1" applyAlignment="1">
      <alignment horizontal="center"/>
    </xf>
    <xf numFmtId="0" fontId="0" fillId="0" borderId="19" xfId="0" applyBorder="1"/>
    <xf numFmtId="4" fontId="0" fillId="0" borderId="19" xfId="0" applyNumberFormat="1" applyBorder="1"/>
    <xf numFmtId="0" fontId="3" fillId="3" borderId="0" xfId="0" applyFont="1" applyFill="1" applyAlignment="1">
      <alignment horizontal="centerContinuous"/>
    </xf>
    <xf numFmtId="3" fontId="0" fillId="0" borderId="19" xfId="0" applyNumberFormat="1" applyBorder="1" applyAlignment="1">
      <alignment horizontal="center" vertical="center"/>
    </xf>
    <xf numFmtId="3" fontId="3" fillId="3" borderId="19" xfId="0" applyNumberFormat="1" applyFont="1" applyFill="1" applyBorder="1" applyAlignment="1">
      <alignment horizontal="center" vertical="center"/>
    </xf>
    <xf numFmtId="3" fontId="3" fillId="3" borderId="19" xfId="0" applyNumberFormat="1" applyFont="1" applyFill="1" applyBorder="1" applyAlignment="1">
      <alignment horizontal="center"/>
    </xf>
    <xf numFmtId="171" fontId="29" fillId="12" borderId="19" xfId="0" applyNumberFormat="1" applyFont="1" applyFill="1" applyBorder="1" applyAlignment="1">
      <alignment horizontal="center"/>
    </xf>
    <xf numFmtId="0" fontId="29" fillId="12" borderId="19" xfId="0" applyFont="1" applyFill="1" applyBorder="1" applyAlignment="1">
      <alignment horizontal="center"/>
    </xf>
    <xf numFmtId="0" fontId="29" fillId="12" borderId="0" xfId="0" applyFont="1" applyFill="1" applyAlignment="1">
      <alignment horizontal="center"/>
    </xf>
    <xf numFmtId="169" fontId="3" fillId="0" borderId="0" xfId="0" applyNumberFormat="1" applyFont="1" applyAlignment="1">
      <alignment horizontal="center"/>
    </xf>
    <xf numFmtId="3" fontId="20" fillId="0" borderId="19" xfId="0" applyNumberFormat="1" applyFont="1" applyBorder="1" applyAlignment="1">
      <alignment horizontal="center" vertical="center"/>
    </xf>
    <xf numFmtId="4" fontId="3" fillId="0" borderId="0" xfId="0" applyNumberFormat="1" applyFont="1"/>
    <xf numFmtId="3" fontId="30" fillId="0" borderId="19" xfId="0" applyNumberFormat="1" applyFont="1" applyBorder="1" applyAlignment="1">
      <alignment horizontal="center" vertical="center"/>
    </xf>
    <xf numFmtId="43" fontId="0" fillId="3" borderId="14" xfId="0" applyNumberFormat="1" applyFill="1" applyBorder="1" applyAlignment="1">
      <alignment vertical="center" wrapText="1"/>
    </xf>
    <xf numFmtId="43" fontId="31" fillId="3" borderId="14" xfId="0" applyNumberFormat="1" applyFont="1" applyFill="1" applyBorder="1" applyAlignment="1">
      <alignment vertical="center" wrapText="1"/>
    </xf>
    <xf numFmtId="43" fontId="3" fillId="3" borderId="14" xfId="0" applyNumberFormat="1" applyFont="1" applyFill="1" applyBorder="1" applyAlignment="1">
      <alignment vertical="center" wrapText="1"/>
    </xf>
    <xf numFmtId="171" fontId="8" fillId="0" borderId="0" xfId="0" applyNumberFormat="1" applyFont="1" applyAlignment="1">
      <alignment horizontal="center"/>
    </xf>
    <xf numFmtId="3" fontId="8" fillId="13" borderId="0" xfId="0" applyNumberFormat="1" applyFont="1" applyFill="1" applyAlignment="1">
      <alignment horizontal="center"/>
    </xf>
    <xf numFmtId="4" fontId="3" fillId="14" borderId="2" xfId="1" applyNumberFormat="1" applyFont="1" applyFill="1" applyBorder="1" applyAlignment="1" applyProtection="1">
      <alignment horizontal="center"/>
      <protection locked="0"/>
    </xf>
    <xf numFmtId="4" fontId="8" fillId="14" borderId="2" xfId="1" applyNumberFormat="1" applyFont="1" applyFill="1" applyBorder="1" applyAlignment="1" applyProtection="1">
      <alignment horizontal="center"/>
      <protection locked="0"/>
    </xf>
    <xf numFmtId="4" fontId="8" fillId="14" borderId="0" xfId="0" applyNumberFormat="1" applyFont="1" applyFill="1" applyAlignment="1" applyProtection="1">
      <alignment horizontal="center"/>
      <protection locked="0"/>
    </xf>
    <xf numFmtId="4" fontId="6" fillId="14" borderId="0" xfId="1" applyNumberFormat="1" applyFont="1" applyFill="1" applyAlignment="1" applyProtection="1">
      <alignment horizontal="center"/>
      <protection locked="0"/>
    </xf>
    <xf numFmtId="3" fontId="8" fillId="4" borderId="0" xfId="0" applyNumberFormat="1" applyFont="1" applyFill="1" applyAlignment="1">
      <alignment horizontal="center"/>
    </xf>
    <xf numFmtId="4" fontId="3" fillId="4" borderId="2" xfId="1" applyNumberFormat="1" applyFont="1" applyFill="1" applyBorder="1" applyAlignment="1" applyProtection="1">
      <alignment horizontal="center"/>
      <protection locked="0"/>
    </xf>
    <xf numFmtId="4" fontId="8" fillId="4" borderId="2" xfId="1" applyNumberFormat="1" applyFont="1" applyFill="1" applyBorder="1" applyAlignment="1" applyProtection="1">
      <alignment horizontal="center"/>
      <protection locked="0"/>
    </xf>
    <xf numFmtId="4" fontId="6" fillId="4" borderId="0" xfId="1" applyNumberFormat="1" applyFont="1" applyFill="1" applyAlignment="1" applyProtection="1">
      <alignment horizontal="center"/>
      <protection locked="0"/>
    </xf>
    <xf numFmtId="3" fontId="8" fillId="7" borderId="0" xfId="0" applyNumberFormat="1" applyFont="1" applyFill="1" applyAlignment="1">
      <alignment horizontal="center"/>
    </xf>
    <xf numFmtId="3" fontId="8" fillId="2" borderId="0" xfId="0" applyNumberFormat="1" applyFont="1" applyFill="1" applyAlignment="1">
      <alignment horizontal="center"/>
    </xf>
    <xf numFmtId="0" fontId="3" fillId="15" borderId="3" xfId="0" applyFont="1" applyFill="1" applyBorder="1" applyAlignment="1">
      <alignment horizontal="center" vertical="center" wrapText="1"/>
    </xf>
    <xf numFmtId="164" fontId="3" fillId="15" borderId="4" xfId="0" applyNumberFormat="1" applyFont="1" applyFill="1" applyBorder="1" applyAlignment="1">
      <alignment horizontal="center"/>
    </xf>
    <xf numFmtId="164" fontId="3" fillId="2" borderId="4" xfId="0" applyNumberFormat="1" applyFont="1" applyFill="1" applyBorder="1" applyAlignment="1">
      <alignment horizontal="center"/>
    </xf>
    <xf numFmtId="164" fontId="3" fillId="7" borderId="4" xfId="0" applyNumberFormat="1" applyFont="1" applyFill="1" applyBorder="1" applyAlignment="1">
      <alignment horizontal="center"/>
    </xf>
    <xf numFmtId="0" fontId="3" fillId="15" borderId="5" xfId="0" applyFont="1" applyFill="1" applyBorder="1" applyAlignment="1">
      <alignment horizontal="center" vertical="center" wrapText="1"/>
    </xf>
    <xf numFmtId="3" fontId="8" fillId="4" borderId="0" xfId="0" applyNumberFormat="1" applyFont="1" applyFill="1" applyAlignment="1">
      <alignment horizontal="center" vertical="center"/>
    </xf>
    <xf numFmtId="169" fontId="7" fillId="8" borderId="3" xfId="0" applyNumberFormat="1" applyFont="1" applyFill="1" applyBorder="1" applyAlignment="1">
      <alignment horizontal="center" vertical="center"/>
    </xf>
    <xf numFmtId="0" fontId="7" fillId="0" borderId="3" xfId="0" applyFont="1" applyBorder="1" applyAlignment="1">
      <alignment vertical="center" wrapText="1"/>
    </xf>
    <xf numFmtId="169" fontId="7" fillId="16" borderId="3" xfId="0" applyNumberFormat="1" applyFont="1" applyFill="1" applyBorder="1" applyAlignment="1">
      <alignment horizontal="center" vertical="center"/>
    </xf>
    <xf numFmtId="0" fontId="7" fillId="16" borderId="3" xfId="0" applyFont="1" applyFill="1" applyBorder="1" applyAlignment="1">
      <alignment vertical="center" wrapText="1"/>
    </xf>
    <xf numFmtId="165" fontId="7" fillId="16" borderId="3" xfId="1" applyNumberFormat="1" applyFont="1" applyFill="1" applyBorder="1" applyAlignment="1">
      <alignment horizontal="center" vertical="center"/>
    </xf>
    <xf numFmtId="165" fontId="7" fillId="8" borderId="3" xfId="1" applyNumberFormat="1" applyFont="1" applyFill="1" applyBorder="1" applyAlignment="1">
      <alignment horizontal="center" vertical="center"/>
    </xf>
    <xf numFmtId="0" fontId="0" fillId="0" borderId="0" xfId="0" quotePrefix="1" applyAlignment="1">
      <alignment vertical="center"/>
    </xf>
    <xf numFmtId="170" fontId="0" fillId="0" borderId="0" xfId="3" quotePrefix="1" applyNumberFormat="1" applyFont="1" applyAlignment="1">
      <alignment horizontal="center" vertical="center"/>
    </xf>
    <xf numFmtId="0" fontId="0" fillId="0" borderId="19" xfId="0" applyBorder="1" applyAlignment="1">
      <alignment horizontal="center" vertical="center"/>
    </xf>
    <xf numFmtId="0" fontId="3" fillId="10" borderId="22" xfId="0" applyFont="1" applyFill="1" applyBorder="1" applyAlignment="1">
      <alignment horizontal="center" vertical="center"/>
    </xf>
    <xf numFmtId="0" fontId="3" fillId="0" borderId="19" xfId="0" applyFont="1" applyBorder="1" applyAlignment="1">
      <alignment horizontal="center" vertical="center"/>
    </xf>
    <xf numFmtId="0" fontId="33" fillId="0" borderId="19" xfId="0" applyFont="1" applyBorder="1" applyAlignment="1">
      <alignment horizontal="centerContinuous" vertical="center"/>
    </xf>
    <xf numFmtId="43" fontId="0" fillId="15" borderId="14" xfId="1" applyFont="1" applyFill="1" applyBorder="1" applyAlignment="1">
      <alignment horizontal="right" vertical="center" wrapText="1"/>
    </xf>
    <xf numFmtId="165" fontId="3" fillId="15" borderId="5" xfId="0" applyNumberFormat="1" applyFont="1" applyFill="1" applyBorder="1" applyAlignment="1">
      <alignment vertical="center" wrapText="1"/>
    </xf>
    <xf numFmtId="165" fontId="3" fillId="15" borderId="5" xfId="0" applyNumberFormat="1" applyFont="1" applyFill="1" applyBorder="1" applyAlignment="1">
      <alignment vertical="center"/>
    </xf>
    <xf numFmtId="3" fontId="13" fillId="15" borderId="0" xfId="0" applyNumberFormat="1" applyFont="1" applyFill="1" applyAlignment="1">
      <alignment horizontal="center"/>
    </xf>
    <xf numFmtId="4" fontId="0" fillId="0" borderId="0" xfId="0" applyNumberFormat="1" applyAlignment="1">
      <alignment vertical="center" wrapText="1"/>
    </xf>
    <xf numFmtId="43" fontId="0" fillId="0" borderId="0" xfId="0" applyNumberFormat="1" applyAlignment="1">
      <alignment vertical="center" wrapText="1"/>
    </xf>
    <xf numFmtId="9" fontId="0" fillId="0" borderId="0" xfId="0" applyNumberFormat="1" applyAlignment="1">
      <alignment vertical="center" wrapText="1"/>
    </xf>
    <xf numFmtId="0" fontId="0" fillId="15" borderId="14" xfId="0" applyFill="1" applyBorder="1" applyAlignment="1">
      <alignment vertical="center" wrapText="1"/>
    </xf>
    <xf numFmtId="9" fontId="0" fillId="0" borderId="0" xfId="4" applyFont="1" applyFill="1" applyAlignment="1" applyProtection="1">
      <alignment horizontal="center"/>
      <protection locked="0"/>
    </xf>
    <xf numFmtId="171" fontId="0" fillId="0" borderId="0" xfId="0" applyNumberFormat="1" applyAlignment="1">
      <alignment horizontal="center" vertical="center"/>
    </xf>
    <xf numFmtId="165" fontId="3" fillId="2" borderId="0" xfId="0" applyNumberFormat="1" applyFont="1" applyFill="1" applyAlignment="1">
      <alignment vertical="center" wrapText="1"/>
    </xf>
    <xf numFmtId="165" fontId="3" fillId="4" borderId="0" xfId="1" applyNumberFormat="1" applyFont="1" applyFill="1" applyBorder="1" applyAlignment="1">
      <alignment vertical="center" wrapText="1"/>
    </xf>
    <xf numFmtId="165" fontId="0" fillId="0" borderId="0" xfId="1" applyNumberFormat="1" applyFont="1" applyBorder="1" applyAlignment="1">
      <alignment vertical="center" wrapText="1"/>
    </xf>
    <xf numFmtId="0" fontId="3" fillId="2" borderId="0" xfId="0" applyFont="1" applyFill="1" applyAlignment="1">
      <alignment vertical="center" wrapText="1"/>
    </xf>
    <xf numFmtId="0" fontId="3" fillId="6" borderId="0" xfId="0" applyFont="1" applyFill="1" applyAlignment="1">
      <alignment vertical="center" wrapText="1"/>
    </xf>
    <xf numFmtId="0" fontId="3" fillId="0" borderId="0" xfId="0" applyFont="1" applyAlignment="1">
      <alignment vertical="center" wrapText="1"/>
    </xf>
    <xf numFmtId="0" fontId="34" fillId="0" borderId="12" xfId="0" applyFont="1" applyBorder="1" applyAlignment="1">
      <alignment vertical="center" wrapText="1"/>
    </xf>
    <xf numFmtId="0" fontId="3" fillId="15" borderId="24" xfId="0" applyFont="1" applyFill="1" applyBorder="1" applyAlignment="1">
      <alignment vertical="center" wrapText="1"/>
    </xf>
    <xf numFmtId="166" fontId="0" fillId="15" borderId="25" xfId="0" applyNumberFormat="1" applyFill="1" applyBorder="1" applyAlignment="1">
      <alignment vertical="center" wrapText="1"/>
    </xf>
    <xf numFmtId="0" fontId="0" fillId="15" borderId="25" xfId="0" applyFill="1" applyBorder="1" applyAlignment="1">
      <alignment vertical="center" wrapText="1"/>
    </xf>
    <xf numFmtId="43" fontId="30" fillId="15" borderId="25" xfId="0" applyNumberFormat="1" applyFont="1" applyFill="1" applyBorder="1" applyAlignment="1">
      <alignment vertical="center" wrapText="1"/>
    </xf>
    <xf numFmtId="43" fontId="31" fillId="15" borderId="25" xfId="0" applyNumberFormat="1" applyFont="1" applyFill="1"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3" fillId="15" borderId="27" xfId="0" applyFont="1" applyFill="1" applyBorder="1" applyAlignment="1">
      <alignment vertical="center" wrapText="1"/>
    </xf>
    <xf numFmtId="166" fontId="0" fillId="15" borderId="28" xfId="0" applyNumberFormat="1" applyFill="1" applyBorder="1" applyAlignment="1">
      <alignment vertical="center" wrapText="1"/>
    </xf>
    <xf numFmtId="0" fontId="0" fillId="15" borderId="28" xfId="0" applyFill="1" applyBorder="1" applyAlignment="1">
      <alignment vertical="center" wrapText="1"/>
    </xf>
    <xf numFmtId="43" fontId="30" fillId="15" borderId="28" xfId="0" applyNumberFormat="1" applyFont="1" applyFill="1" applyBorder="1" applyAlignment="1">
      <alignment vertical="center" wrapText="1"/>
    </xf>
    <xf numFmtId="43" fontId="31" fillId="15" borderId="28" xfId="0" applyNumberFormat="1" applyFont="1" applyFill="1"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43" fontId="3" fillId="4" borderId="14" xfId="0" applyNumberFormat="1" applyFont="1" applyFill="1" applyBorder="1" applyAlignment="1">
      <alignment vertical="center" wrapText="1"/>
    </xf>
    <xf numFmtId="0" fontId="35" fillId="0" borderId="0" xfId="0" applyFont="1" applyProtection="1">
      <protection locked="0"/>
    </xf>
    <xf numFmtId="165" fontId="0" fillId="0" borderId="3" xfId="1" applyNumberFormat="1" applyFont="1" applyBorder="1"/>
    <xf numFmtId="165" fontId="3" fillId="0" borderId="3" xfId="1" applyNumberFormat="1" applyFont="1" applyBorder="1"/>
    <xf numFmtId="165" fontId="3" fillId="0" borderId="0" xfId="1" applyNumberFormat="1" applyFont="1"/>
    <xf numFmtId="165" fontId="3" fillId="0" borderId="0" xfId="1" applyNumberFormat="1" applyFont="1" applyBorder="1"/>
    <xf numFmtId="0" fontId="8" fillId="5" borderId="3" xfId="0" applyFont="1" applyFill="1" applyBorder="1" applyAlignment="1">
      <alignment horizontal="left"/>
    </xf>
    <xf numFmtId="0" fontId="7" fillId="0" borderId="3" xfId="0" applyFont="1" applyBorder="1" applyAlignment="1">
      <alignment horizontal="left" vertical="center" indent="1"/>
    </xf>
    <xf numFmtId="0" fontId="8" fillId="2" borderId="3" xfId="0" applyFont="1" applyFill="1" applyBorder="1" applyAlignment="1">
      <alignment horizontal="left"/>
    </xf>
    <xf numFmtId="0" fontId="8" fillId="0" borderId="3" xfId="0" applyFont="1" applyBorder="1" applyAlignment="1">
      <alignment horizontal="left"/>
    </xf>
    <xf numFmtId="0" fontId="19" fillId="17" borderId="3" xfId="0" applyFont="1" applyFill="1" applyBorder="1" applyAlignment="1">
      <alignment horizontal="center" vertical="center"/>
    </xf>
    <xf numFmtId="0" fontId="19" fillId="17" borderId="3" xfId="0" applyFont="1" applyFill="1" applyBorder="1" applyAlignment="1">
      <alignment horizontal="center"/>
    </xf>
    <xf numFmtId="3" fontId="8" fillId="0" borderId="3" xfId="1" applyNumberFormat="1" applyFont="1" applyBorder="1" applyAlignment="1" applyProtection="1">
      <alignment horizontal="center"/>
      <protection locked="0"/>
    </xf>
    <xf numFmtId="3" fontId="8" fillId="0" borderId="3" xfId="1" applyNumberFormat="1" applyFont="1" applyBorder="1" applyAlignment="1" applyProtection="1">
      <alignment horizontal="right"/>
      <protection locked="0"/>
    </xf>
    <xf numFmtId="3" fontId="8" fillId="5" borderId="3" xfId="1" applyNumberFormat="1" applyFont="1" applyFill="1" applyBorder="1" applyAlignment="1" applyProtection="1">
      <alignment horizontal="right"/>
      <protection locked="0"/>
    </xf>
    <xf numFmtId="3" fontId="8" fillId="2" borderId="3" xfId="1" applyNumberFormat="1" applyFont="1" applyFill="1" applyBorder="1" applyAlignment="1" applyProtection="1">
      <alignment horizontal="right"/>
      <protection locked="0"/>
    </xf>
    <xf numFmtId="165" fontId="3" fillId="2" borderId="3" xfId="1" applyNumberFormat="1" applyFont="1" applyFill="1" applyBorder="1" applyAlignment="1">
      <alignment horizontal="right" vertical="center"/>
    </xf>
    <xf numFmtId="0" fontId="3" fillId="2" borderId="3" xfId="0" applyFont="1" applyFill="1" applyBorder="1" applyAlignment="1">
      <alignment horizontal="right" vertical="center"/>
    </xf>
    <xf numFmtId="165" fontId="3" fillId="2" borderId="3" xfId="1" applyNumberFormat="1" applyFont="1" applyFill="1" applyBorder="1" applyAlignment="1">
      <alignment horizontal="center" vertical="center"/>
    </xf>
    <xf numFmtId="165" fontId="3" fillId="5" borderId="3" xfId="1" applyNumberFormat="1" applyFont="1" applyFill="1" applyBorder="1" applyAlignment="1">
      <alignment horizontal="center"/>
    </xf>
    <xf numFmtId="165" fontId="0" fillId="0" borderId="3" xfId="1" applyNumberFormat="1" applyFont="1" applyBorder="1" applyAlignment="1">
      <alignment horizontal="center"/>
    </xf>
    <xf numFmtId="165" fontId="3" fillId="5" borderId="3" xfId="1" applyNumberFormat="1" applyFont="1" applyFill="1" applyBorder="1" applyAlignment="1">
      <alignment horizontal="center" vertical="center"/>
    </xf>
    <xf numFmtId="165" fontId="0" fillId="0" borderId="3" xfId="1" applyNumberFormat="1" applyFont="1" applyBorder="1" applyAlignment="1">
      <alignment horizontal="center" vertical="center"/>
    </xf>
    <xf numFmtId="0" fontId="23" fillId="0" borderId="0" xfId="0" applyFont="1"/>
    <xf numFmtId="0" fontId="39" fillId="0" borderId="0" xfId="0" applyFont="1" applyAlignment="1">
      <alignment horizontal="center"/>
    </xf>
    <xf numFmtId="0" fontId="23" fillId="0" borderId="0" xfId="0" applyFont="1" applyAlignment="1">
      <alignment horizontal="center"/>
    </xf>
    <xf numFmtId="9" fontId="8" fillId="0" borderId="3" xfId="4" applyFont="1" applyBorder="1" applyAlignment="1" applyProtection="1">
      <alignment horizontal="center"/>
      <protection locked="0"/>
    </xf>
    <xf numFmtId="4" fontId="3" fillId="4" borderId="2" xfId="1" applyNumberFormat="1" applyFont="1" applyFill="1" applyBorder="1" applyAlignment="1" applyProtection="1">
      <alignment horizontal="left"/>
      <protection locked="0"/>
    </xf>
    <xf numFmtId="4" fontId="6" fillId="0" borderId="1" xfId="1" applyNumberFormat="1" applyFont="1" applyFill="1" applyBorder="1" applyAlignment="1" applyProtection="1">
      <alignment horizontal="left"/>
      <protection locked="0"/>
    </xf>
    <xf numFmtId="4" fontId="0" fillId="0" borderId="0" xfId="1" applyNumberFormat="1" applyFont="1" applyFill="1" applyAlignment="1" applyProtection="1">
      <alignment horizontal="left"/>
      <protection locked="0"/>
    </xf>
    <xf numFmtId="4" fontId="6" fillId="0" borderId="0" xfId="1" applyNumberFormat="1" applyFont="1" applyFill="1" applyBorder="1" applyAlignment="1" applyProtection="1">
      <alignment horizontal="left"/>
      <protection locked="0"/>
    </xf>
    <xf numFmtId="168" fontId="0" fillId="0" borderId="0" xfId="1" applyNumberFormat="1" applyFont="1" applyFill="1" applyAlignment="1" applyProtection="1">
      <alignment horizontal="left"/>
      <protection locked="0"/>
    </xf>
    <xf numFmtId="4" fontId="8" fillId="4" borderId="2" xfId="1" applyNumberFormat="1" applyFont="1" applyFill="1" applyBorder="1" applyAlignment="1" applyProtection="1">
      <alignment horizontal="left"/>
      <protection locked="0"/>
    </xf>
    <xf numFmtId="4" fontId="9" fillId="2" borderId="0" xfId="1" applyNumberFormat="1" applyFont="1" applyFill="1" applyAlignment="1" applyProtection="1">
      <alignment horizontal="left"/>
    </xf>
    <xf numFmtId="4" fontId="6" fillId="0" borderId="0" xfId="1" applyNumberFormat="1" applyFont="1" applyFill="1" applyAlignment="1" applyProtection="1">
      <alignment horizontal="left"/>
      <protection locked="0"/>
    </xf>
    <xf numFmtId="4" fontId="9" fillId="0" borderId="2" xfId="1" applyNumberFormat="1" applyFont="1" applyFill="1" applyBorder="1" applyAlignment="1" applyProtection="1">
      <alignment horizontal="left"/>
      <protection locked="0"/>
    </xf>
    <xf numFmtId="4" fontId="6" fillId="4" borderId="0" xfId="1" applyNumberFormat="1" applyFont="1" applyFill="1" applyAlignment="1" applyProtection="1">
      <alignment horizontal="left"/>
      <protection locked="0"/>
    </xf>
    <xf numFmtId="4" fontId="0" fillId="3" borderId="0" xfId="1" applyNumberFormat="1" applyFont="1" applyFill="1" applyAlignment="1" applyProtection="1">
      <alignment horizontal="left"/>
      <protection locked="0"/>
    </xf>
    <xf numFmtId="9" fontId="0" fillId="0" borderId="0" xfId="0" applyNumberFormat="1" applyAlignment="1">
      <alignment vertical="center"/>
    </xf>
    <xf numFmtId="4" fontId="0" fillId="0" borderId="0" xfId="0" applyNumberFormat="1" applyProtection="1">
      <protection locked="0"/>
    </xf>
    <xf numFmtId="4" fontId="0" fillId="0" borderId="0" xfId="0" applyNumberFormat="1" applyAlignment="1">
      <alignment vertical="center"/>
    </xf>
    <xf numFmtId="172" fontId="0" fillId="0" borderId="0" xfId="0" applyNumberFormat="1" applyAlignment="1">
      <alignment vertical="center"/>
    </xf>
    <xf numFmtId="0" fontId="5" fillId="0" borderId="0" xfId="0" applyFont="1" applyAlignment="1" applyProtection="1">
      <alignment horizontal="left"/>
      <protection locked="0"/>
    </xf>
    <xf numFmtId="49" fontId="30" fillId="4" borderId="0" xfId="0" applyNumberFormat="1" applyFont="1" applyFill="1" applyAlignment="1" applyProtection="1">
      <alignment horizontal="left" vertical="center" wrapText="1"/>
      <protection locked="0"/>
    </xf>
    <xf numFmtId="0" fontId="36" fillId="0" borderId="0" xfId="0" applyFont="1"/>
    <xf numFmtId="166" fontId="3" fillId="0" borderId="20" xfId="0" applyNumberFormat="1" applyFont="1" applyBorder="1" applyAlignment="1">
      <alignment horizontal="center" vertical="center" wrapText="1"/>
    </xf>
    <xf numFmtId="166" fontId="3" fillId="0" borderId="21" xfId="0" applyNumberFormat="1" applyFont="1" applyBorder="1" applyAlignment="1">
      <alignment horizontal="center" vertical="center" wrapText="1"/>
    </xf>
    <xf numFmtId="0" fontId="3" fillId="0" borderId="2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1" xfId="0" applyFont="1" applyBorder="1" applyAlignment="1">
      <alignment horizontal="center" vertical="center" wrapText="1"/>
    </xf>
    <xf numFmtId="49" fontId="30" fillId="4" borderId="0" xfId="0" applyNumberFormat="1" applyFont="1" applyFill="1" applyAlignment="1" applyProtection="1">
      <alignment horizontal="justify" vertical="justify" wrapText="1"/>
      <protection locked="0"/>
    </xf>
    <xf numFmtId="0" fontId="19" fillId="17" borderId="30" xfId="0" applyFont="1" applyFill="1" applyBorder="1" applyAlignment="1">
      <alignment horizontal="center"/>
    </xf>
    <xf numFmtId="0" fontId="19" fillId="17" borderId="31" xfId="0" applyFont="1" applyFill="1" applyBorder="1" applyAlignment="1">
      <alignment horizontal="center"/>
    </xf>
    <xf numFmtId="49" fontId="30" fillId="4" borderId="0" xfId="0" applyNumberFormat="1" applyFont="1" applyFill="1" applyAlignment="1" applyProtection="1">
      <alignment horizontal="left" vertical="top" wrapText="1"/>
      <protection locked="0"/>
    </xf>
  </cellXfs>
  <cellStyles count="5">
    <cellStyle name="Moeda" xfId="3" builtinId="4"/>
    <cellStyle name="Normal" xfId="0" builtinId="0"/>
    <cellStyle name="Porcentagem" xfId="4" builtinId="5"/>
    <cellStyle name="Vírgula" xfId="1" builtinId="3"/>
    <cellStyle name="Vírgula 2" xfId="2" xr:uid="{00000000-0005-0000-0000-000002000000}"/>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DCF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Wesley Alexandre Luz de Brito" id="{B45B4097-6074-4FA9-AD2C-2444E4B2DE41}" userId="S::waluzbrito@PREFEITURA.SP.GOV.BR::3c965f95-26a9-4db9-a612-9ddca4ae687c" providerId="AD"/>
  <person displayName="Fabricio Freitas" id="{FB01C2D2-D189-40AE-8FFC-D68463E3F571}" userId="S::fflimafreitas@prefeitura.sp.gov.br::f94c81b5-979d-4bd5-b444-c366cceb707d" providerId="AD"/>
</personList>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O13" dT="2025-10-13T14:13:40.30" personId="{FB01C2D2-D189-40AE-8FFC-D68463E3F571}" id="{5A0C23AA-5E8B-4857-B80D-66A3BD05F306}">
    <text>R$ 2.000,00 +(60% encargos) por estagiário</text>
  </threadedComment>
  <threadedComment ref="CO20" dT="2025-10-13T14:21:17.23" personId="{FB01C2D2-D189-40AE-8FFC-D68463E3F571}" id="{49273373-2184-4C93-8095-0F5D0E076E13}">
    <text>Período indeterminado: Caio, Annandressa, Renata</text>
  </threadedComment>
  <threadedComment ref="CO21" dT="2025-10-13T14:19:33.71" personId="{FB01C2D2-D189-40AE-8FFC-D68463E3F571}" id="{29241945-D4AA-436A-B2C7-DF63DE3D9D67}">
    <text>Wesley, Ingrid, Max e 2 novos contratados</text>
  </threadedComment>
</ThreadedComments>
</file>

<file path=xl/threadedComments/threadedComment2.xml><?xml version="1.0" encoding="utf-8"?>
<ThreadedComments xmlns="http://schemas.microsoft.com/office/spreadsheetml/2018/threadedcomments" xmlns:x="http://schemas.openxmlformats.org/spreadsheetml/2006/main">
  <threadedComment ref="E6" dT="2025-10-13T20:45:57.69" personId="{FB01C2D2-D189-40AE-8FFC-D68463E3F571}" id="{B2A9C729-BC68-47FA-880E-B0C007EF85A1}">
    <text>Zênite Fácil</text>
  </threadedComment>
</ThreadedComments>
</file>

<file path=xl/threadedComments/threadedComment3.xml><?xml version="1.0" encoding="utf-8"?>
<ThreadedComments xmlns="http://schemas.microsoft.com/office/spreadsheetml/2018/threadedcomments" xmlns:x="http://schemas.openxmlformats.org/spreadsheetml/2006/main">
  <threadedComment ref="F3" dT="2025-10-15T12:07:36.23" personId="{B45B4097-6074-4FA9-AD2C-2444E4B2DE41}" id="{E1018329-B5F9-4B92-A0C8-AE0CAD851EF1}">
    <text>Remuneração pelas Garantias prestadas (PPP de CEUS 1, CEUS 2 e PPP Habitação (Lotes 1, 2, 5, 6, 7, 8, 10, 11 e 12)</text>
  </threadedComment>
  <threadedComment ref="I5" dT="2025-10-20T18:09:58.81" personId="{B45B4097-6074-4FA9-AD2C-2444E4B2DE41}" id="{6FDD015F-248E-4A3C-A5ED-204F5794E65F}">
    <text xml:space="preserve">Mantendo a estimativa de enquadramento de 67% do fundo em direitos creditórios e considerando a performance média recente de R$ 4,5 milhões em recebimentos mensais, estima-se uma amortização total de aproximadamente R$ 70 milhões ao longo do ano, sendo R$ 50 milhões em rendimentos (já descontados os 15% de IR) e R$ 10 milhões referentes ao principal. </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B3:X15"/>
  <sheetViews>
    <sheetView showGridLines="0" topLeftCell="A9" zoomScale="80" zoomScaleNormal="80" workbookViewId="0">
      <selection activeCell="K22" sqref="K22"/>
    </sheetView>
  </sheetViews>
  <sheetFormatPr defaultRowHeight="15" x14ac:dyDescent="0.25"/>
  <cols>
    <col min="2" max="2" width="9.28515625" customWidth="1"/>
  </cols>
  <sheetData>
    <row r="3" spans="2:24" ht="33.75" x14ac:dyDescent="0.5">
      <c r="C3" s="1" t="s">
        <v>0</v>
      </c>
    </row>
    <row r="4" spans="2:24" ht="33.75" x14ac:dyDescent="0.5">
      <c r="C4" s="1" t="s">
        <v>1</v>
      </c>
    </row>
    <row r="9" spans="2:24" ht="46.5" x14ac:dyDescent="0.7">
      <c r="B9" s="138"/>
      <c r="C9" s="313" t="s">
        <v>2</v>
      </c>
      <c r="D9" s="313"/>
      <c r="E9" s="313"/>
      <c r="F9" s="313"/>
      <c r="G9" s="313"/>
      <c r="H9" s="313"/>
      <c r="I9" s="313"/>
      <c r="J9" s="313"/>
      <c r="K9" s="313"/>
      <c r="L9" s="313"/>
      <c r="M9" s="313"/>
      <c r="N9" s="313"/>
      <c r="O9" s="313"/>
      <c r="P9" s="313"/>
      <c r="Q9" s="313"/>
      <c r="R9" s="313"/>
      <c r="S9" s="313"/>
      <c r="T9" s="313"/>
      <c r="U9" s="313"/>
      <c r="V9" s="313"/>
      <c r="W9" s="313"/>
      <c r="X9" s="313"/>
    </row>
    <row r="13" spans="2:24" x14ac:dyDescent="0.25">
      <c r="C13" t="s">
        <v>3</v>
      </c>
      <c r="D13" t="s">
        <v>4</v>
      </c>
    </row>
    <row r="14" spans="2:24" ht="33.75" customHeight="1" x14ac:dyDescent="0.25"/>
    <row r="15" spans="2:24" ht="317.25" customHeight="1" x14ac:dyDescent="0.25">
      <c r="C15" s="314" t="s">
        <v>5</v>
      </c>
      <c r="D15" s="314"/>
      <c r="E15" s="314"/>
      <c r="F15" s="314"/>
      <c r="G15" s="314"/>
      <c r="H15" s="314"/>
      <c r="I15" s="314"/>
      <c r="J15" s="314"/>
      <c r="K15" s="314"/>
      <c r="L15" s="314"/>
    </row>
  </sheetData>
  <dataConsolidate/>
  <mergeCells count="2">
    <mergeCell ref="C9:X9"/>
    <mergeCell ref="C15:L15"/>
  </mergeCells>
  <dataValidations count="1">
    <dataValidation type="list" allowBlank="1" showInputMessage="1" showErrorMessage="1" sqref="C9:X9" xr:uid="{442ED8EC-4E24-4EB6-A4C2-2B06C07C8B30}">
      <formula1>#REF!</formula1>
    </dataValidation>
  </dataValidation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B1:AB168"/>
  <sheetViews>
    <sheetView showGridLines="0" tabSelected="1" zoomScaleNormal="100" workbookViewId="0">
      <pane xSplit="3" ySplit="4" topLeftCell="D29" activePane="bottomRight" state="frozen"/>
      <selection pane="topRight" activeCell="D1" sqref="D1"/>
      <selection pane="bottomLeft" activeCell="A6" sqref="A6"/>
      <selection pane="bottomRight" activeCell="T23" sqref="T23"/>
    </sheetView>
  </sheetViews>
  <sheetFormatPr defaultColWidth="9.28515625" defaultRowHeight="15" outlineLevelRow="2" outlineLevelCol="2" x14ac:dyDescent="0.25"/>
  <cols>
    <col min="1" max="1" width="3.42578125" style="7" customWidth="1"/>
    <col min="2" max="2" width="5.7109375" style="135" customWidth="1"/>
    <col min="3" max="3" width="41.7109375" style="8" customWidth="1"/>
    <col min="4" max="13" width="23.7109375" style="9" hidden="1" customWidth="1" outlineLevel="1"/>
    <col min="14" max="18" width="12.7109375" style="9" hidden="1" customWidth="1" outlineLevel="2"/>
    <col min="19" max="19" width="12.7109375" style="9" hidden="1" customWidth="1" outlineLevel="1"/>
    <col min="20" max="20" width="12.7109375" style="7" customWidth="1" collapsed="1"/>
    <col min="21" max="21" width="35.7109375" style="7" customWidth="1" outlineLevel="1"/>
    <col min="22" max="22" width="1.7109375" style="7" customWidth="1"/>
    <col min="23" max="23" width="12.7109375" style="9" customWidth="1" outlineLevel="1"/>
    <col min="24" max="24" width="12.7109375" style="7" customWidth="1"/>
    <col min="25" max="25" width="35.7109375" style="7" customWidth="1" outlineLevel="1"/>
    <col min="26" max="26" width="3.7109375" style="7" customWidth="1"/>
    <col min="27" max="27" width="11.28515625" style="7" bestFit="1" customWidth="1"/>
    <col min="28" max="16384" width="9.28515625" style="7"/>
  </cols>
  <sheetData>
    <row r="1" spans="2:28" s="14" customFormat="1" ht="22.5" x14ac:dyDescent="0.35">
      <c r="B1" s="135"/>
      <c r="C1" s="272" t="s">
        <v>2</v>
      </c>
      <c r="D1" s="272"/>
      <c r="E1" s="272"/>
      <c r="F1" s="272"/>
      <c r="G1" s="272"/>
      <c r="H1" s="272"/>
      <c r="I1" s="272"/>
      <c r="J1" s="272"/>
      <c r="K1" s="272"/>
      <c r="L1" s="272"/>
      <c r="M1" s="272"/>
      <c r="N1" s="272"/>
      <c r="O1" s="272"/>
      <c r="P1" s="272"/>
      <c r="Q1" s="272"/>
      <c r="R1" s="272"/>
      <c r="S1" s="272"/>
      <c r="T1" s="272"/>
      <c r="U1" s="272"/>
      <c r="V1" s="272"/>
      <c r="W1" s="272"/>
      <c r="X1" s="272"/>
    </row>
    <row r="2" spans="2:28" s="14" customFormat="1" x14ac:dyDescent="0.25">
      <c r="B2" s="135"/>
      <c r="C2" s="54" t="s">
        <v>6</v>
      </c>
      <c r="D2" s="59">
        <v>4</v>
      </c>
      <c r="E2" s="59">
        <v>4</v>
      </c>
      <c r="F2" s="59">
        <v>4</v>
      </c>
      <c r="G2" s="59">
        <v>4</v>
      </c>
      <c r="H2" s="59">
        <v>4</v>
      </c>
      <c r="I2" s="59">
        <v>4</v>
      </c>
      <c r="J2" s="53">
        <v>4</v>
      </c>
      <c r="K2" s="53">
        <v>4</v>
      </c>
      <c r="L2" s="53">
        <v>4</v>
      </c>
      <c r="M2" s="53">
        <v>2</v>
      </c>
      <c r="N2" s="53"/>
      <c r="O2" s="53"/>
      <c r="P2" s="53"/>
      <c r="Q2" s="53"/>
      <c r="R2" s="53"/>
      <c r="S2" s="53"/>
      <c r="W2" s="53"/>
    </row>
    <row r="3" spans="2:28" s="14" customFormat="1" x14ac:dyDescent="0.25">
      <c r="B3" s="135"/>
      <c r="C3" s="52"/>
      <c r="D3" s="55" t="s">
        <v>7</v>
      </c>
      <c r="E3" s="55" t="s">
        <v>7</v>
      </c>
      <c r="F3" s="55" t="s">
        <v>7</v>
      </c>
      <c r="G3" s="55" t="s">
        <v>7</v>
      </c>
      <c r="H3" s="55" t="s">
        <v>7</v>
      </c>
      <c r="I3" s="55" t="s">
        <v>7</v>
      </c>
      <c r="J3" s="55" t="s">
        <v>7</v>
      </c>
      <c r="K3" s="55" t="s">
        <v>7</v>
      </c>
      <c r="L3" s="55" t="s">
        <v>7</v>
      </c>
      <c r="M3" s="55" t="s">
        <v>7</v>
      </c>
      <c r="N3" s="221" t="s">
        <v>8</v>
      </c>
      <c r="O3" s="220" t="s">
        <v>9</v>
      </c>
      <c r="P3" s="220" t="s">
        <v>9</v>
      </c>
      <c r="Q3" s="220" t="s">
        <v>9</v>
      </c>
      <c r="R3" s="220" t="s">
        <v>9</v>
      </c>
      <c r="S3" s="211" t="s">
        <v>10</v>
      </c>
      <c r="T3" s="55"/>
      <c r="U3" s="216" t="s">
        <v>11</v>
      </c>
      <c r="W3" s="211" t="s">
        <v>10</v>
      </c>
      <c r="X3" s="55" t="s">
        <v>12</v>
      </c>
      <c r="Y3" s="216" t="s">
        <v>11</v>
      </c>
    </row>
    <row r="4" spans="2:28" s="56" customFormat="1" x14ac:dyDescent="0.25">
      <c r="B4" s="136"/>
      <c r="C4" s="37">
        <v>4</v>
      </c>
      <c r="D4" s="57">
        <v>2015</v>
      </c>
      <c r="E4" s="57">
        <v>2016</v>
      </c>
      <c r="F4" s="57">
        <v>2017</v>
      </c>
      <c r="G4" s="57">
        <v>2018</v>
      </c>
      <c r="H4" s="57">
        <v>2019</v>
      </c>
      <c r="I4" s="57">
        <v>2020</v>
      </c>
      <c r="J4" s="57">
        <v>2021</v>
      </c>
      <c r="K4" s="57">
        <v>2022</v>
      </c>
      <c r="L4" s="57">
        <v>2023</v>
      </c>
      <c r="M4" s="57">
        <v>2024</v>
      </c>
      <c r="N4" s="210">
        <v>45870</v>
      </c>
      <c r="O4" s="210">
        <f>EDATE(N4,1)</f>
        <v>45901</v>
      </c>
      <c r="P4" s="210">
        <f>EDATE(O4,1)</f>
        <v>45931</v>
      </c>
      <c r="Q4" s="210">
        <f>EDATE(P4,1)</f>
        <v>45962</v>
      </c>
      <c r="R4" s="210">
        <f>EDATE(Q4,1)</f>
        <v>45992</v>
      </c>
      <c r="S4" s="57">
        <v>2025</v>
      </c>
      <c r="T4" s="57">
        <v>2025</v>
      </c>
      <c r="U4" s="57"/>
      <c r="W4" s="243">
        <v>2026</v>
      </c>
      <c r="X4" s="57">
        <v>2026</v>
      </c>
      <c r="Y4" s="57"/>
    </row>
    <row r="5" spans="2:28" x14ac:dyDescent="0.25">
      <c r="B5" s="135">
        <v>1</v>
      </c>
      <c r="C5" s="18" t="s">
        <v>13</v>
      </c>
      <c r="D5" s="19">
        <v>562.5</v>
      </c>
      <c r="E5" s="19">
        <v>288.11</v>
      </c>
      <c r="F5" s="19">
        <v>102</v>
      </c>
      <c r="G5" s="19">
        <v>0</v>
      </c>
      <c r="H5" s="19">
        <v>396.52800000000002</v>
      </c>
      <c r="I5" s="19">
        <v>150.536</v>
      </c>
      <c r="J5" s="148">
        <v>0</v>
      </c>
      <c r="K5" s="148">
        <v>0</v>
      </c>
      <c r="L5" s="148">
        <v>418.43</v>
      </c>
      <c r="M5" s="148">
        <v>232.57900000000001</v>
      </c>
      <c r="N5" s="3">
        <f>N6+N9+N12</f>
        <v>88036.471290000001</v>
      </c>
      <c r="O5" s="3">
        <f t="shared" ref="O5:W5" si="0">O6+O9+O12</f>
        <v>5517.63</v>
      </c>
      <c r="P5" s="3">
        <f t="shared" si="0"/>
        <v>5557.63</v>
      </c>
      <c r="Q5" s="3">
        <f t="shared" si="0"/>
        <v>5557.63</v>
      </c>
      <c r="R5" s="3">
        <f t="shared" si="0"/>
        <v>6557.63</v>
      </c>
      <c r="S5" s="212">
        <f>SUM(N5:R5)</f>
        <v>111226.99129000002</v>
      </c>
      <c r="T5" s="3">
        <f t="shared" si="0"/>
        <v>1149</v>
      </c>
      <c r="U5" s="217"/>
      <c r="W5" s="212">
        <f t="shared" si="0"/>
        <v>69100</v>
      </c>
      <c r="X5" s="3">
        <f>X6+X9+X12</f>
        <v>1183.47</v>
      </c>
      <c r="Y5" s="298"/>
    </row>
    <row r="6" spans="2:28" outlineLevel="1" x14ac:dyDescent="0.25">
      <c r="B6" s="135">
        <v>23</v>
      </c>
      <c r="C6" s="20" t="s">
        <v>14</v>
      </c>
      <c r="D6" s="21">
        <v>0</v>
      </c>
      <c r="E6" s="21">
        <v>0</v>
      </c>
      <c r="F6" s="21">
        <v>0</v>
      </c>
      <c r="G6" s="21">
        <v>0</v>
      </c>
      <c r="H6" s="21">
        <v>0</v>
      </c>
      <c r="I6" s="21">
        <v>0</v>
      </c>
      <c r="J6" s="149">
        <v>0</v>
      </c>
      <c r="K6" s="149">
        <v>0</v>
      </c>
      <c r="L6" s="149">
        <v>0</v>
      </c>
      <c r="M6" s="149">
        <v>0</v>
      </c>
      <c r="N6" s="11">
        <f t="shared" ref="N6:R6" si="1">N7+N8</f>
        <v>0</v>
      </c>
      <c r="O6" s="11">
        <f t="shared" si="1"/>
        <v>0</v>
      </c>
      <c r="P6" s="11">
        <f t="shared" si="1"/>
        <v>0</v>
      </c>
      <c r="Q6" s="11">
        <f t="shared" si="1"/>
        <v>0</v>
      </c>
      <c r="R6" s="11">
        <f t="shared" si="1"/>
        <v>0</v>
      </c>
      <c r="S6" s="11">
        <f t="shared" ref="S6:S69" si="2">SUM(N6:R6)</f>
        <v>0</v>
      </c>
      <c r="T6" s="11">
        <f>T7+T8</f>
        <v>0</v>
      </c>
      <c r="U6" s="11"/>
      <c r="W6" s="11">
        <f t="shared" ref="W6" si="3">W7+W8</f>
        <v>0</v>
      </c>
      <c r="X6" s="11">
        <f>X7+X8</f>
        <v>0</v>
      </c>
      <c r="Y6" s="299"/>
    </row>
    <row r="7" spans="2:28" hidden="1" outlineLevel="2" x14ac:dyDescent="0.25">
      <c r="B7" s="135">
        <v>25</v>
      </c>
      <c r="C7" s="22" t="s">
        <v>15</v>
      </c>
      <c r="D7" s="23">
        <v>0</v>
      </c>
      <c r="E7" s="23">
        <v>0</v>
      </c>
      <c r="F7" s="23">
        <v>0</v>
      </c>
      <c r="G7" s="23">
        <v>0</v>
      </c>
      <c r="H7" s="23">
        <v>0</v>
      </c>
      <c r="I7" s="23">
        <v>0</v>
      </c>
      <c r="J7" s="150">
        <v>0</v>
      </c>
      <c r="K7" s="150">
        <v>0</v>
      </c>
      <c r="L7" s="150">
        <v>0</v>
      </c>
      <c r="M7" s="150">
        <v>0</v>
      </c>
      <c r="N7" s="12"/>
      <c r="O7" s="12"/>
      <c r="P7" s="12"/>
      <c r="Q7" s="12"/>
      <c r="R7" s="12"/>
      <c r="S7" s="12">
        <f t="shared" si="2"/>
        <v>0</v>
      </c>
      <c r="T7" s="12"/>
      <c r="U7" s="12"/>
      <c r="W7" s="12"/>
      <c r="X7" s="12"/>
      <c r="Y7" s="300"/>
    </row>
    <row r="8" spans="2:28" s="10" customFormat="1" hidden="1" outlineLevel="2" x14ac:dyDescent="0.25">
      <c r="B8" s="135">
        <v>26</v>
      </c>
      <c r="C8" s="22" t="s">
        <v>16</v>
      </c>
      <c r="D8" s="23">
        <v>0</v>
      </c>
      <c r="E8" s="23">
        <v>0</v>
      </c>
      <c r="F8" s="23">
        <v>0</v>
      </c>
      <c r="G8" s="23">
        <v>0</v>
      </c>
      <c r="H8" s="23">
        <v>0</v>
      </c>
      <c r="I8" s="23">
        <v>0</v>
      </c>
      <c r="J8" s="150">
        <v>0</v>
      </c>
      <c r="K8" s="150">
        <v>0</v>
      </c>
      <c r="L8" s="150">
        <v>0</v>
      </c>
      <c r="M8" s="150">
        <v>0</v>
      </c>
      <c r="N8" s="12"/>
      <c r="O8" s="12"/>
      <c r="P8" s="12"/>
      <c r="Q8" s="12"/>
      <c r="R8" s="12"/>
      <c r="S8" s="12">
        <f t="shared" si="2"/>
        <v>0</v>
      </c>
      <c r="T8" s="12"/>
      <c r="U8" s="12"/>
      <c r="W8" s="12"/>
      <c r="X8" s="12"/>
      <c r="Y8" s="300"/>
    </row>
    <row r="9" spans="2:28" outlineLevel="1" collapsed="1" x14ac:dyDescent="0.25">
      <c r="B9" s="135">
        <v>24</v>
      </c>
      <c r="C9" s="24" t="s">
        <v>17</v>
      </c>
      <c r="D9" s="25">
        <v>562.5</v>
      </c>
      <c r="E9" s="25">
        <v>288.11</v>
      </c>
      <c r="F9" s="25">
        <v>102</v>
      </c>
      <c r="G9" s="25">
        <v>0</v>
      </c>
      <c r="H9" s="25">
        <v>396.52800000000002</v>
      </c>
      <c r="I9" s="25">
        <v>150.536</v>
      </c>
      <c r="J9" s="151">
        <v>0</v>
      </c>
      <c r="K9" s="151">
        <v>0</v>
      </c>
      <c r="L9" s="151">
        <v>418.43</v>
      </c>
      <c r="M9" s="151">
        <v>232.57900000000001</v>
      </c>
      <c r="N9" s="13">
        <f t="shared" ref="N9:R9" si="4">SUM(N10:N11)</f>
        <v>1299.8633899999998</v>
      </c>
      <c r="O9" s="13">
        <f t="shared" si="4"/>
        <v>20</v>
      </c>
      <c r="P9" s="13">
        <f t="shared" si="4"/>
        <v>60</v>
      </c>
      <c r="Q9" s="13">
        <f t="shared" si="4"/>
        <v>60</v>
      </c>
      <c r="R9" s="13">
        <f t="shared" si="4"/>
        <v>60</v>
      </c>
      <c r="S9" s="13">
        <f t="shared" si="2"/>
        <v>1499.8633899999998</v>
      </c>
      <c r="T9" s="13">
        <f>SUM(T10:T11)</f>
        <v>1149</v>
      </c>
      <c r="U9" s="13"/>
      <c r="W9" s="13">
        <f t="shared" ref="W9" si="5">SUM(W10:W11)</f>
        <v>1900</v>
      </c>
      <c r="X9" s="13">
        <f>SUM(X10:X11)</f>
        <v>1183.47</v>
      </c>
      <c r="Y9" s="301"/>
    </row>
    <row r="10" spans="2:28" outlineLevel="1" x14ac:dyDescent="0.25">
      <c r="B10" s="135">
        <v>28</v>
      </c>
      <c r="C10" s="22" t="s">
        <v>15</v>
      </c>
      <c r="D10" s="23">
        <v>562.5</v>
      </c>
      <c r="E10" s="23">
        <v>288.11</v>
      </c>
      <c r="F10" s="23">
        <v>102</v>
      </c>
      <c r="G10" s="23">
        <v>0</v>
      </c>
      <c r="H10" s="23">
        <v>396.52800000000002</v>
      </c>
      <c r="I10" s="23">
        <v>150.536</v>
      </c>
      <c r="J10" s="150">
        <v>0</v>
      </c>
      <c r="K10" s="150">
        <v>0</v>
      </c>
      <c r="L10" s="150">
        <v>418.43</v>
      </c>
      <c r="M10" s="150">
        <v>232.57900000000001</v>
      </c>
      <c r="N10" s="12">
        <v>1299.8633899999998</v>
      </c>
      <c r="O10" s="12">
        <v>20</v>
      </c>
      <c r="P10" s="12">
        <v>60</v>
      </c>
      <c r="Q10" s="12">
        <v>60</v>
      </c>
      <c r="R10" s="12">
        <v>60</v>
      </c>
      <c r="S10" s="12">
        <f t="shared" si="2"/>
        <v>1499.8633899999998</v>
      </c>
      <c r="T10" s="12">
        <v>1149</v>
      </c>
      <c r="U10" s="12"/>
      <c r="W10" s="12">
        <v>1900</v>
      </c>
      <c r="X10" s="12">
        <v>1183.47</v>
      </c>
      <c r="Y10" s="300" t="s">
        <v>18</v>
      </c>
    </row>
    <row r="11" spans="2:28" outlineLevel="1" x14ac:dyDescent="0.25">
      <c r="B11" s="135">
        <v>27</v>
      </c>
      <c r="C11" s="22" t="s">
        <v>16</v>
      </c>
      <c r="D11" s="23">
        <v>0</v>
      </c>
      <c r="E11" s="23">
        <v>0</v>
      </c>
      <c r="F11" s="23">
        <v>0</v>
      </c>
      <c r="G11" s="23">
        <v>0</v>
      </c>
      <c r="H11" s="23">
        <v>0</v>
      </c>
      <c r="I11" s="23">
        <v>0</v>
      </c>
      <c r="J11" s="150">
        <v>0</v>
      </c>
      <c r="K11" s="150">
        <v>0</v>
      </c>
      <c r="L11" s="150">
        <v>0</v>
      </c>
      <c r="M11" s="150">
        <v>0</v>
      </c>
      <c r="N11" s="12">
        <v>0</v>
      </c>
      <c r="O11" s="12">
        <v>0</v>
      </c>
      <c r="P11" s="12">
        <v>0</v>
      </c>
      <c r="Q11" s="12">
        <v>0</v>
      </c>
      <c r="R11" s="12">
        <v>0</v>
      </c>
      <c r="S11" s="12">
        <f t="shared" si="2"/>
        <v>0</v>
      </c>
      <c r="T11" s="12"/>
      <c r="U11" s="12"/>
      <c r="W11" s="12">
        <v>0</v>
      </c>
      <c r="X11" s="12"/>
      <c r="Y11" s="300"/>
    </row>
    <row r="12" spans="2:28" outlineLevel="1" x14ac:dyDescent="0.25">
      <c r="C12" s="24" t="s">
        <v>19</v>
      </c>
      <c r="D12" s="23"/>
      <c r="E12" s="23"/>
      <c r="F12" s="23"/>
      <c r="G12" s="23"/>
      <c r="H12" s="23"/>
      <c r="I12" s="23"/>
      <c r="J12" s="150">
        <v>0</v>
      </c>
      <c r="K12" s="150">
        <v>0</v>
      </c>
      <c r="L12" s="150">
        <v>0</v>
      </c>
      <c r="M12" s="150">
        <v>0</v>
      </c>
      <c r="N12" s="12">
        <f t="shared" ref="N12:R12" si="6">N13+N16</f>
        <v>86736.607900000003</v>
      </c>
      <c r="O12" s="12">
        <f t="shared" si="6"/>
        <v>5497.63</v>
      </c>
      <c r="P12" s="12">
        <f t="shared" si="6"/>
        <v>5497.63</v>
      </c>
      <c r="Q12" s="12">
        <f t="shared" si="6"/>
        <v>5497.63</v>
      </c>
      <c r="R12" s="12">
        <f t="shared" si="6"/>
        <v>6497.63</v>
      </c>
      <c r="S12" s="12">
        <f t="shared" si="2"/>
        <v>109727.12790000002</v>
      </c>
      <c r="T12" s="12">
        <f>T13+T16</f>
        <v>0</v>
      </c>
      <c r="U12" s="12"/>
      <c r="W12" s="12">
        <f t="shared" ref="W12" si="7">W13+W16</f>
        <v>67200</v>
      </c>
      <c r="X12" s="12">
        <f>X13+X16</f>
        <v>0</v>
      </c>
      <c r="Y12" s="300"/>
    </row>
    <row r="13" spans="2:28" outlineLevel="1" x14ac:dyDescent="0.25">
      <c r="C13" s="22" t="s">
        <v>20</v>
      </c>
      <c r="D13" s="23"/>
      <c r="E13" s="23"/>
      <c r="F13" s="23"/>
      <c r="G13" s="23"/>
      <c r="H13" s="23"/>
      <c r="I13" s="23"/>
      <c r="J13" s="150">
        <v>0</v>
      </c>
      <c r="K13" s="150">
        <v>0</v>
      </c>
      <c r="L13" s="150">
        <v>0</v>
      </c>
      <c r="M13" s="150">
        <v>0</v>
      </c>
      <c r="N13" s="12">
        <f t="shared" ref="N13:R13" si="8">N14+N15</f>
        <v>0</v>
      </c>
      <c r="O13" s="12">
        <f t="shared" si="8"/>
        <v>0</v>
      </c>
      <c r="P13" s="12">
        <f t="shared" si="8"/>
        <v>0</v>
      </c>
      <c r="Q13" s="12">
        <f t="shared" si="8"/>
        <v>0</v>
      </c>
      <c r="R13" s="12">
        <f t="shared" si="8"/>
        <v>0</v>
      </c>
      <c r="S13" s="12">
        <f t="shared" si="2"/>
        <v>0</v>
      </c>
      <c r="T13" s="12">
        <f>T14+T15</f>
        <v>0</v>
      </c>
      <c r="U13" s="12"/>
      <c r="W13" s="12">
        <f t="shared" ref="W13" si="9">W14+W15</f>
        <v>0</v>
      </c>
      <c r="X13" s="12">
        <f>X14+X15</f>
        <v>0</v>
      </c>
      <c r="Y13" s="300"/>
    </row>
    <row r="14" spans="2:28" outlineLevel="1" x14ac:dyDescent="0.25">
      <c r="B14" s="135">
        <v>156</v>
      </c>
      <c r="C14" s="137" t="s">
        <v>21</v>
      </c>
      <c r="D14" s="23"/>
      <c r="E14" s="23"/>
      <c r="F14" s="23"/>
      <c r="G14" s="23"/>
      <c r="H14" s="23"/>
      <c r="I14" s="23"/>
      <c r="J14" s="150">
        <v>0</v>
      </c>
      <c r="K14" s="150">
        <v>0</v>
      </c>
      <c r="L14" s="150">
        <v>0</v>
      </c>
      <c r="M14" s="150">
        <v>0</v>
      </c>
      <c r="N14" s="12">
        <v>0</v>
      </c>
      <c r="O14" s="12">
        <v>0</v>
      </c>
      <c r="P14" s="12">
        <v>0</v>
      </c>
      <c r="Q14" s="12">
        <v>0</v>
      </c>
      <c r="R14" s="12">
        <v>0</v>
      </c>
      <c r="S14" s="12">
        <f t="shared" si="2"/>
        <v>0</v>
      </c>
      <c r="T14" s="12"/>
      <c r="U14" s="12"/>
      <c r="W14" s="12">
        <v>0</v>
      </c>
      <c r="X14" s="12"/>
      <c r="Y14" s="300"/>
    </row>
    <row r="15" spans="2:28" outlineLevel="1" x14ac:dyDescent="0.25">
      <c r="B15" s="135">
        <v>157</v>
      </c>
      <c r="C15" s="137" t="s">
        <v>22</v>
      </c>
      <c r="D15" s="23"/>
      <c r="E15" s="23"/>
      <c r="F15" s="23"/>
      <c r="G15" s="23"/>
      <c r="H15" s="23"/>
      <c r="I15" s="23"/>
      <c r="J15" s="150">
        <v>0</v>
      </c>
      <c r="K15" s="150">
        <v>0</v>
      </c>
      <c r="L15" s="150">
        <v>0</v>
      </c>
      <c r="M15" s="150">
        <v>0</v>
      </c>
      <c r="N15" s="12">
        <v>0</v>
      </c>
      <c r="O15" s="12">
        <v>0</v>
      </c>
      <c r="P15" s="12">
        <v>0</v>
      </c>
      <c r="Q15" s="12">
        <v>0</v>
      </c>
      <c r="R15" s="12">
        <v>0</v>
      </c>
      <c r="S15" s="12">
        <f t="shared" si="2"/>
        <v>0</v>
      </c>
      <c r="T15" s="166"/>
      <c r="U15" s="166"/>
      <c r="W15" s="12">
        <v>0</v>
      </c>
      <c r="X15" s="166"/>
      <c r="Y15" s="302"/>
      <c r="AB15" s="310"/>
    </row>
    <row r="16" spans="2:28" outlineLevel="1" x14ac:dyDescent="0.25">
      <c r="C16" s="22" t="s">
        <v>23</v>
      </c>
      <c r="D16" s="23"/>
      <c r="E16" s="23"/>
      <c r="F16" s="23"/>
      <c r="G16" s="23"/>
      <c r="H16" s="23"/>
      <c r="I16" s="23"/>
      <c r="J16" s="150">
        <v>0</v>
      </c>
      <c r="K16" s="150">
        <v>0</v>
      </c>
      <c r="L16" s="150">
        <v>0</v>
      </c>
      <c r="M16" s="150">
        <v>0</v>
      </c>
      <c r="N16" s="12">
        <f t="shared" ref="N16:R16" si="10">N17+N18</f>
        <v>86736.607900000003</v>
      </c>
      <c r="O16" s="12">
        <f t="shared" si="10"/>
        <v>5497.63</v>
      </c>
      <c r="P16" s="12">
        <f t="shared" si="10"/>
        <v>5497.63</v>
      </c>
      <c r="Q16" s="12">
        <f t="shared" si="10"/>
        <v>5497.63</v>
      </c>
      <c r="R16" s="12">
        <f t="shared" si="10"/>
        <v>6497.63</v>
      </c>
      <c r="S16" s="12">
        <f t="shared" si="2"/>
        <v>109727.12790000002</v>
      </c>
      <c r="T16" s="12">
        <f>T17+T18</f>
        <v>0</v>
      </c>
      <c r="U16" s="12"/>
      <c r="W16" s="12">
        <f t="shared" ref="W16" si="11">W17+W18</f>
        <v>67200</v>
      </c>
      <c r="X16" s="12">
        <f>X17+X18</f>
        <v>0</v>
      </c>
      <c r="Y16" s="300"/>
      <c r="AB16" s="310"/>
    </row>
    <row r="17" spans="2:25" outlineLevel="1" x14ac:dyDescent="0.25">
      <c r="B17" s="135">
        <v>159</v>
      </c>
      <c r="C17" s="137" t="s">
        <v>21</v>
      </c>
      <c r="D17" s="23"/>
      <c r="E17" s="23"/>
      <c r="F17" s="23"/>
      <c r="G17" s="23"/>
      <c r="H17" s="23"/>
      <c r="I17" s="23"/>
      <c r="J17" s="150">
        <v>0</v>
      </c>
      <c r="K17" s="150">
        <v>0</v>
      </c>
      <c r="L17" s="150">
        <v>0</v>
      </c>
      <c r="M17" s="150">
        <v>0</v>
      </c>
      <c r="N17" s="12">
        <v>0</v>
      </c>
      <c r="O17" s="12">
        <v>0</v>
      </c>
      <c r="P17" s="12">
        <v>0</v>
      </c>
      <c r="Q17" s="12">
        <v>0</v>
      </c>
      <c r="R17" s="12">
        <v>0</v>
      </c>
      <c r="S17" s="12">
        <f t="shared" si="2"/>
        <v>0</v>
      </c>
      <c r="T17" s="12"/>
      <c r="U17" s="12"/>
      <c r="W17" s="12">
        <v>0</v>
      </c>
      <c r="X17" s="12"/>
      <c r="Y17" s="300"/>
    </row>
    <row r="18" spans="2:25" outlineLevel="1" x14ac:dyDescent="0.25">
      <c r="B18" s="135">
        <v>160</v>
      </c>
      <c r="C18" s="137" t="s">
        <v>24</v>
      </c>
      <c r="D18" s="23"/>
      <c r="E18" s="23"/>
      <c r="F18" s="23"/>
      <c r="G18" s="23"/>
      <c r="H18" s="23"/>
      <c r="I18" s="23"/>
      <c r="J18" s="150">
        <v>0</v>
      </c>
      <c r="K18" s="150">
        <v>0</v>
      </c>
      <c r="L18" s="150">
        <v>0</v>
      </c>
      <c r="M18" s="150">
        <v>0</v>
      </c>
      <c r="N18" s="12">
        <v>86736.607900000003</v>
      </c>
      <c r="O18" s="12">
        <v>5497.63</v>
      </c>
      <c r="P18" s="12">
        <v>5497.63</v>
      </c>
      <c r="Q18" s="12">
        <v>5497.63</v>
      </c>
      <c r="R18" s="12">
        <v>6497.63</v>
      </c>
      <c r="S18" s="12">
        <f t="shared" si="2"/>
        <v>109727.12790000002</v>
      </c>
      <c r="T18" s="12"/>
      <c r="U18" s="12"/>
      <c r="W18" s="12">
        <f>5600*12</f>
        <v>67200</v>
      </c>
      <c r="X18" s="12"/>
      <c r="Y18" s="300"/>
    </row>
    <row r="19" spans="2:25" x14ac:dyDescent="0.25">
      <c r="B19" s="135">
        <v>2</v>
      </c>
      <c r="C19" s="26" t="s">
        <v>25</v>
      </c>
      <c r="D19" s="27">
        <v>0</v>
      </c>
      <c r="E19" s="27">
        <v>-41.055</v>
      </c>
      <c r="F19" s="27">
        <v>-14.535</v>
      </c>
      <c r="G19" s="27">
        <v>0</v>
      </c>
      <c r="H19" s="27">
        <v>-56.505000000000003</v>
      </c>
      <c r="I19" s="27">
        <v>-21.451000000000001</v>
      </c>
      <c r="J19" s="152">
        <v>0</v>
      </c>
      <c r="K19" s="152">
        <v>0</v>
      </c>
      <c r="L19" s="152">
        <v>-59.625999999999998</v>
      </c>
      <c r="M19" s="152">
        <v>-33.143000000000001</v>
      </c>
      <c r="N19" s="4">
        <f t="shared" ref="N19:R19" si="12">SUM(N20:N23)</f>
        <v>-185.23684999999995</v>
      </c>
      <c r="O19" s="4">
        <f t="shared" si="12"/>
        <v>-2.8500971936750981</v>
      </c>
      <c r="P19" s="4">
        <f t="shared" si="12"/>
        <v>-8.5502915810252933</v>
      </c>
      <c r="Q19" s="4">
        <f t="shared" si="12"/>
        <v>-8.5502915810252933</v>
      </c>
      <c r="R19" s="4">
        <f t="shared" si="12"/>
        <v>-8.5502915810252933</v>
      </c>
      <c r="S19" s="213">
        <f t="shared" si="2"/>
        <v>-213.73782193675098</v>
      </c>
      <c r="T19" s="4">
        <f>SUM(T20:T23)</f>
        <v>-163.15799999999999</v>
      </c>
      <c r="U19" s="218"/>
      <c r="W19" s="213">
        <f t="shared" ref="W19" si="13">SUM(W20:W23)</f>
        <v>-270.7592333991343</v>
      </c>
      <c r="X19" s="4">
        <f>SUM(X20:X23)</f>
        <v>-168.05274</v>
      </c>
      <c r="Y19" s="303"/>
    </row>
    <row r="20" spans="2:25" outlineLevel="1" x14ac:dyDescent="0.25">
      <c r="B20" s="135">
        <v>12</v>
      </c>
      <c r="C20" s="22" t="s">
        <v>26</v>
      </c>
      <c r="D20" s="23">
        <v>0</v>
      </c>
      <c r="E20" s="23">
        <v>0</v>
      </c>
      <c r="F20" s="23">
        <v>0</v>
      </c>
      <c r="G20" s="23">
        <v>0</v>
      </c>
      <c r="H20" s="23">
        <v>0</v>
      </c>
      <c r="I20" s="23">
        <v>0</v>
      </c>
      <c r="J20" s="150">
        <v>0</v>
      </c>
      <c r="K20" s="150">
        <v>0</v>
      </c>
      <c r="L20" s="150">
        <v>0</v>
      </c>
      <c r="M20" s="150">
        <v>0</v>
      </c>
      <c r="N20" s="12">
        <v>0</v>
      </c>
      <c r="O20" s="12">
        <v>0</v>
      </c>
      <c r="P20" s="12">
        <v>0</v>
      </c>
      <c r="Q20" s="12">
        <v>0</v>
      </c>
      <c r="R20" s="12">
        <v>0</v>
      </c>
      <c r="S20" s="12">
        <f t="shared" si="2"/>
        <v>0</v>
      </c>
      <c r="T20" s="12"/>
      <c r="U20" s="12"/>
      <c r="W20" s="12">
        <v>0</v>
      </c>
      <c r="X20" s="12"/>
      <c r="Y20" s="300"/>
    </row>
    <row r="21" spans="2:25" outlineLevel="1" x14ac:dyDescent="0.25">
      <c r="B21" s="135">
        <v>13</v>
      </c>
      <c r="C21" s="22" t="s">
        <v>27</v>
      </c>
      <c r="D21" s="23">
        <v>0</v>
      </c>
      <c r="E21" s="23">
        <v>0</v>
      </c>
      <c r="F21" s="23">
        <v>0</v>
      </c>
      <c r="G21" s="23">
        <v>0</v>
      </c>
      <c r="H21" s="23">
        <v>0</v>
      </c>
      <c r="I21" s="23">
        <v>0</v>
      </c>
      <c r="J21" s="150">
        <v>0</v>
      </c>
      <c r="K21" s="150">
        <v>0</v>
      </c>
      <c r="L21" s="150">
        <v>0</v>
      </c>
      <c r="M21" s="150">
        <v>0</v>
      </c>
      <c r="N21" s="12">
        <v>0</v>
      </c>
      <c r="O21" s="12">
        <v>0</v>
      </c>
      <c r="P21" s="12">
        <v>0</v>
      </c>
      <c r="Q21" s="12">
        <v>0</v>
      </c>
      <c r="R21" s="12">
        <v>0</v>
      </c>
      <c r="S21" s="12">
        <f t="shared" si="2"/>
        <v>0</v>
      </c>
      <c r="T21" s="12"/>
      <c r="U21" s="12"/>
      <c r="W21" s="12">
        <v>0</v>
      </c>
      <c r="X21" s="12"/>
      <c r="Y21" s="300"/>
    </row>
    <row r="22" spans="2:25" outlineLevel="1" x14ac:dyDescent="0.25">
      <c r="B22" s="135">
        <v>14</v>
      </c>
      <c r="C22" s="22" t="s">
        <v>28</v>
      </c>
      <c r="D22" s="23">
        <v>0</v>
      </c>
      <c r="E22" s="23">
        <v>-41.055</v>
      </c>
      <c r="F22" s="23">
        <v>-14.535</v>
      </c>
      <c r="G22" s="23">
        <v>0</v>
      </c>
      <c r="H22" s="23">
        <v>-56.505000000000003</v>
      </c>
      <c r="I22" s="23">
        <v>-21.451000000000001</v>
      </c>
      <c r="J22" s="150">
        <v>0</v>
      </c>
      <c r="K22" s="150">
        <v>0</v>
      </c>
      <c r="L22" s="150">
        <v>-59.625999999999998</v>
      </c>
      <c r="M22" s="150">
        <v>-33.143000000000001</v>
      </c>
      <c r="N22" s="12">
        <v>-185.23684999999995</v>
      </c>
      <c r="O22" s="12">
        <f>-O10*(-N22/N10)</f>
        <v>-2.8500971936750981</v>
      </c>
      <c r="P22" s="12">
        <f>-P10*(-O22/O10)</f>
        <v>-8.5502915810252933</v>
      </c>
      <c r="Q22" s="12">
        <f>-Q10*(-P22/P10)</f>
        <v>-8.5502915810252933</v>
      </c>
      <c r="R22" s="12">
        <f>-R10*(-Q22/Q10)</f>
        <v>-8.5502915810252933</v>
      </c>
      <c r="S22" s="12">
        <f t="shared" si="2"/>
        <v>-213.73782193675098</v>
      </c>
      <c r="T22" s="12">
        <f>-T10*0.142</f>
        <v>-163.15799999999999</v>
      </c>
      <c r="U22" s="12"/>
      <c r="W22" s="12">
        <f>-W10*(-R22/R10)</f>
        <v>-270.7592333991343</v>
      </c>
      <c r="X22" s="12">
        <f>-X10*0.142</f>
        <v>-168.05274</v>
      </c>
      <c r="Y22" s="300"/>
    </row>
    <row r="23" spans="2:25" x14ac:dyDescent="0.25">
      <c r="C23" s="28"/>
      <c r="D23" s="23"/>
      <c r="E23" s="23"/>
      <c r="F23" s="23"/>
      <c r="G23" s="23"/>
      <c r="H23" s="23"/>
      <c r="I23" s="23"/>
      <c r="J23" s="150"/>
      <c r="K23" s="150"/>
      <c r="L23" s="150"/>
      <c r="M23" s="150"/>
      <c r="N23" s="12"/>
      <c r="O23" s="12"/>
      <c r="P23" s="12"/>
      <c r="Q23" s="12"/>
      <c r="R23" s="12"/>
      <c r="S23" s="12"/>
      <c r="T23" s="12"/>
      <c r="U23" s="12"/>
      <c r="W23" s="12"/>
      <c r="X23" s="12"/>
      <c r="Y23" s="300"/>
    </row>
    <row r="24" spans="2:25" ht="15.75" x14ac:dyDescent="0.25">
      <c r="C24" s="29" t="s">
        <v>29</v>
      </c>
      <c r="D24" s="30">
        <v>562.5</v>
      </c>
      <c r="E24" s="30">
        <v>247.05500000000001</v>
      </c>
      <c r="F24" s="30">
        <v>87.465000000000003</v>
      </c>
      <c r="G24" s="30">
        <v>0</v>
      </c>
      <c r="H24" s="30">
        <v>340.02300000000002</v>
      </c>
      <c r="I24" s="30">
        <v>129.08500000000001</v>
      </c>
      <c r="J24" s="153">
        <v>0</v>
      </c>
      <c r="K24" s="153">
        <v>0</v>
      </c>
      <c r="L24" s="153">
        <v>358.80400000000003</v>
      </c>
      <c r="M24" s="153">
        <v>199.43600000000001</v>
      </c>
      <c r="N24" s="120">
        <f t="shared" ref="N24:R24" si="14">N5+N19</f>
        <v>87851.23444</v>
      </c>
      <c r="O24" s="120">
        <f t="shared" si="14"/>
        <v>5514.7799028063246</v>
      </c>
      <c r="P24" s="120">
        <f t="shared" si="14"/>
        <v>5549.0797084189744</v>
      </c>
      <c r="Q24" s="120">
        <f t="shared" si="14"/>
        <v>5549.0797084189744</v>
      </c>
      <c r="R24" s="120">
        <f t="shared" si="14"/>
        <v>6549.0797084189744</v>
      </c>
      <c r="S24" s="214">
        <f>SUM(N24:R24)</f>
        <v>111013.25346806324</v>
      </c>
      <c r="T24" s="120">
        <f>T5+T19</f>
        <v>985.84199999999998</v>
      </c>
      <c r="U24" s="217" t="s">
        <v>30</v>
      </c>
      <c r="W24" s="214">
        <f t="shared" ref="W24" si="15">W5+W19</f>
        <v>68829.240766600866</v>
      </c>
      <c r="X24" s="120">
        <f>X5+X19</f>
        <v>1015.4172600000001</v>
      </c>
      <c r="Y24" s="298" t="s">
        <v>31</v>
      </c>
    </row>
    <row r="25" spans="2:25" x14ac:dyDescent="0.25">
      <c r="C25" s="28"/>
      <c r="D25" s="23"/>
      <c r="E25" s="23"/>
      <c r="F25" s="23"/>
      <c r="G25" s="23"/>
      <c r="H25" s="23"/>
      <c r="I25" s="23"/>
      <c r="J25" s="150"/>
      <c r="K25" s="150"/>
      <c r="L25" s="150"/>
      <c r="M25" s="150"/>
      <c r="N25" s="12"/>
      <c r="O25" s="12"/>
      <c r="P25" s="12"/>
      <c r="Q25" s="12"/>
      <c r="R25" s="12"/>
      <c r="S25" s="12"/>
      <c r="T25" s="12"/>
      <c r="U25" s="12"/>
      <c r="W25" s="12"/>
      <c r="X25" s="12"/>
      <c r="Y25" s="300"/>
    </row>
    <row r="26" spans="2:25" x14ac:dyDescent="0.25">
      <c r="B26" s="135">
        <v>19</v>
      </c>
      <c r="C26" s="26" t="s">
        <v>32</v>
      </c>
      <c r="D26" s="27">
        <v>0</v>
      </c>
      <c r="E26" s="27">
        <v>0</v>
      </c>
      <c r="F26" s="27">
        <v>0</v>
      </c>
      <c r="G26" s="27">
        <v>0</v>
      </c>
      <c r="H26" s="27">
        <v>0</v>
      </c>
      <c r="I26" s="27">
        <v>0</v>
      </c>
      <c r="J26" s="152">
        <v>0</v>
      </c>
      <c r="K26" s="152">
        <v>0</v>
      </c>
      <c r="L26" s="152">
        <v>0</v>
      </c>
      <c r="M26" s="152">
        <v>0</v>
      </c>
      <c r="N26" s="4">
        <f t="shared" ref="N26:R26" si="16">N27+N28</f>
        <v>0</v>
      </c>
      <c r="O26" s="4">
        <f t="shared" si="16"/>
        <v>0</v>
      </c>
      <c r="P26" s="4">
        <f t="shared" si="16"/>
        <v>0</v>
      </c>
      <c r="Q26" s="4">
        <f t="shared" si="16"/>
        <v>0</v>
      </c>
      <c r="R26" s="4">
        <f t="shared" si="16"/>
        <v>0</v>
      </c>
      <c r="S26" s="213">
        <f t="shared" si="2"/>
        <v>0</v>
      </c>
      <c r="T26" s="4">
        <f>T27+T28</f>
        <v>0</v>
      </c>
      <c r="U26" s="218"/>
      <c r="W26" s="213">
        <f t="shared" ref="W26" si="17">W27+W28</f>
        <v>0</v>
      </c>
      <c r="X26" s="4">
        <f>X27+X28</f>
        <v>0</v>
      </c>
      <c r="Y26" s="303"/>
    </row>
    <row r="27" spans="2:25" hidden="1" outlineLevel="1" x14ac:dyDescent="0.25">
      <c r="B27" s="135">
        <v>3</v>
      </c>
      <c r="C27" s="22" t="s">
        <v>33</v>
      </c>
      <c r="D27" s="23">
        <v>0</v>
      </c>
      <c r="E27" s="23">
        <v>0</v>
      </c>
      <c r="F27" s="23">
        <v>0</v>
      </c>
      <c r="G27" s="23">
        <v>0</v>
      </c>
      <c r="H27" s="23">
        <v>0</v>
      </c>
      <c r="I27" s="23">
        <v>0</v>
      </c>
      <c r="J27" s="150">
        <v>0</v>
      </c>
      <c r="K27" s="150">
        <v>0</v>
      </c>
      <c r="L27" s="150">
        <v>0</v>
      </c>
      <c r="M27" s="150">
        <v>0</v>
      </c>
      <c r="N27" s="12">
        <v>0</v>
      </c>
      <c r="O27" s="12">
        <v>0</v>
      </c>
      <c r="P27" s="12">
        <v>0</v>
      </c>
      <c r="Q27" s="12">
        <v>0</v>
      </c>
      <c r="R27" s="12">
        <v>0</v>
      </c>
      <c r="S27" s="12">
        <f t="shared" si="2"/>
        <v>0</v>
      </c>
      <c r="T27" s="12"/>
      <c r="U27" s="12"/>
      <c r="W27" s="12">
        <v>0</v>
      </c>
      <c r="X27" s="12"/>
      <c r="Y27" s="300"/>
    </row>
    <row r="28" spans="2:25" hidden="1" outlineLevel="1" x14ac:dyDescent="0.25">
      <c r="B28" s="135">
        <v>22</v>
      </c>
      <c r="C28" s="22" t="s">
        <v>34</v>
      </c>
      <c r="D28" s="23">
        <v>0</v>
      </c>
      <c r="E28" s="23">
        <v>0</v>
      </c>
      <c r="F28" s="23">
        <v>0</v>
      </c>
      <c r="G28" s="23">
        <v>0</v>
      </c>
      <c r="H28" s="23">
        <v>0</v>
      </c>
      <c r="I28" s="23">
        <v>0</v>
      </c>
      <c r="J28" s="150">
        <v>0</v>
      </c>
      <c r="K28" s="150">
        <v>0</v>
      </c>
      <c r="L28" s="150">
        <v>0</v>
      </c>
      <c r="M28" s="150">
        <v>0</v>
      </c>
      <c r="N28" s="12">
        <v>0</v>
      </c>
      <c r="O28" s="12">
        <v>0</v>
      </c>
      <c r="P28" s="12">
        <v>0</v>
      </c>
      <c r="Q28" s="12">
        <v>0</v>
      </c>
      <c r="R28" s="12">
        <v>0</v>
      </c>
      <c r="S28" s="12">
        <f t="shared" si="2"/>
        <v>0</v>
      </c>
      <c r="T28" s="12"/>
      <c r="U28" s="12"/>
      <c r="W28" s="12">
        <v>0</v>
      </c>
      <c r="X28" s="12"/>
      <c r="Y28" s="300"/>
    </row>
    <row r="29" spans="2:25" collapsed="1" x14ac:dyDescent="0.25">
      <c r="C29" s="28"/>
      <c r="D29" s="23"/>
      <c r="E29" s="23"/>
      <c r="F29" s="23"/>
      <c r="G29" s="23"/>
      <c r="H29" s="23"/>
      <c r="I29" s="23"/>
      <c r="J29" s="150"/>
      <c r="K29" s="150"/>
      <c r="L29" s="150"/>
      <c r="M29" s="150"/>
      <c r="N29" s="12"/>
      <c r="O29" s="12"/>
      <c r="P29" s="12"/>
      <c r="Q29" s="12"/>
      <c r="R29" s="12"/>
      <c r="S29" s="12"/>
      <c r="T29" s="12"/>
      <c r="U29" s="12"/>
      <c r="W29" s="12"/>
      <c r="X29" s="12"/>
      <c r="Y29" s="300"/>
    </row>
    <row r="30" spans="2:25" ht="15.75" x14ac:dyDescent="0.25">
      <c r="C30" s="31" t="s">
        <v>35</v>
      </c>
      <c r="D30" s="32">
        <v>562.5</v>
      </c>
      <c r="E30" s="32">
        <v>247.05500000000001</v>
      </c>
      <c r="F30" s="32">
        <v>87.465000000000003</v>
      </c>
      <c r="G30" s="32">
        <v>0</v>
      </c>
      <c r="H30" s="32">
        <v>340.02300000000002</v>
      </c>
      <c r="I30" s="32">
        <v>129.08500000000001</v>
      </c>
      <c r="J30" s="154">
        <v>0</v>
      </c>
      <c r="K30" s="154">
        <v>0</v>
      </c>
      <c r="L30" s="154">
        <v>358.80400000000003</v>
      </c>
      <c r="M30" s="154">
        <v>199.43600000000001</v>
      </c>
      <c r="N30" s="32">
        <f t="shared" ref="N30:R30" si="18">N24+N26</f>
        <v>87851.23444</v>
      </c>
      <c r="O30" s="32">
        <f t="shared" si="18"/>
        <v>5514.7799028063246</v>
      </c>
      <c r="P30" s="32">
        <f t="shared" si="18"/>
        <v>5549.0797084189744</v>
      </c>
      <c r="Q30" s="32">
        <f t="shared" si="18"/>
        <v>5549.0797084189744</v>
      </c>
      <c r="R30" s="32">
        <f t="shared" si="18"/>
        <v>6549.0797084189744</v>
      </c>
      <c r="S30" s="32">
        <f t="shared" si="2"/>
        <v>111013.25346806324</v>
      </c>
      <c r="T30" s="32">
        <f>T24+T26</f>
        <v>985.84199999999998</v>
      </c>
      <c r="U30" s="32"/>
      <c r="W30" s="32">
        <f t="shared" ref="W30" si="19">W24+W26</f>
        <v>68829.240766600866</v>
      </c>
      <c r="X30" s="32">
        <f>X24+X26</f>
        <v>1015.4172600000001</v>
      </c>
      <c r="Y30" s="304"/>
    </row>
    <row r="31" spans="2:25" x14ac:dyDescent="0.25">
      <c r="C31" s="28"/>
      <c r="D31" s="23"/>
      <c r="E31" s="23"/>
      <c r="F31" s="23"/>
      <c r="G31" s="23"/>
      <c r="H31" s="23"/>
      <c r="I31" s="23"/>
      <c r="J31" s="150"/>
      <c r="K31" s="150"/>
      <c r="L31" s="150"/>
      <c r="M31" s="150"/>
      <c r="N31" s="12"/>
      <c r="O31" s="12"/>
      <c r="P31" s="12"/>
      <c r="Q31" s="12"/>
      <c r="R31" s="12"/>
      <c r="S31" s="12"/>
      <c r="T31" s="12"/>
      <c r="U31" s="12"/>
      <c r="W31" s="12"/>
      <c r="X31" s="12"/>
      <c r="Y31" s="300"/>
    </row>
    <row r="32" spans="2:25" x14ac:dyDescent="0.25">
      <c r="B32" s="135">
        <v>4</v>
      </c>
      <c r="C32" s="18" t="s">
        <v>36</v>
      </c>
      <c r="D32" s="19">
        <v>-1386.7959999999998</v>
      </c>
      <c r="E32" s="19">
        <v>-2254.9690000000014</v>
      </c>
      <c r="F32" s="19">
        <v>26904.214999999997</v>
      </c>
      <c r="G32" s="19">
        <v>30898.705999999998</v>
      </c>
      <c r="H32" s="19">
        <v>22634.327999999998</v>
      </c>
      <c r="I32" s="19">
        <v>19588.980999999996</v>
      </c>
      <c r="J32" s="148">
        <v>19206.754000000001</v>
      </c>
      <c r="K32" s="148">
        <v>51778.987000000001</v>
      </c>
      <c r="L32" s="148">
        <v>75016.331999999995</v>
      </c>
      <c r="M32" s="148">
        <v>44450.109000000004</v>
      </c>
      <c r="N32" s="3">
        <f t="shared" ref="N32:R32" si="20">SUBTOTAL(9,N33:N130)</f>
        <v>18940.0599</v>
      </c>
      <c r="O32" s="3">
        <f t="shared" si="20"/>
        <v>2627.67063125</v>
      </c>
      <c r="P32" s="3">
        <f t="shared" si="20"/>
        <v>2627.67063125</v>
      </c>
      <c r="Q32" s="3">
        <f t="shared" si="20"/>
        <v>2627.67063125</v>
      </c>
      <c r="R32" s="3">
        <f t="shared" si="20"/>
        <v>2627.67063125</v>
      </c>
      <c r="S32" s="212">
        <f t="shared" si="2"/>
        <v>29450.742424999997</v>
      </c>
      <c r="T32" s="3">
        <f>SUM(T33:T130)</f>
        <v>48966</v>
      </c>
      <c r="U32" s="217"/>
      <c r="W32" s="212">
        <f>SUM(W33,W45,W50,W58,W64,W68,W85,W94,W105,W114,W122,W130)</f>
        <v>31861.009057585798</v>
      </c>
      <c r="X32" s="3">
        <f>SUM(X33:X130)</f>
        <v>53491.820000000007</v>
      </c>
      <c r="Y32" s="298"/>
    </row>
    <row r="33" spans="2:25" outlineLevel="1" x14ac:dyDescent="0.25">
      <c r="B33" s="135">
        <v>29</v>
      </c>
      <c r="C33" s="24" t="s">
        <v>37</v>
      </c>
      <c r="D33" s="33">
        <v>-1662</v>
      </c>
      <c r="E33" s="33">
        <v>-1472.4589999999998</v>
      </c>
      <c r="F33" s="33">
        <v>-847.83900000000006</v>
      </c>
      <c r="G33" s="33">
        <v>-1305.8570000000002</v>
      </c>
      <c r="H33" s="33">
        <v>-1281.94</v>
      </c>
      <c r="I33" s="33">
        <v>-1459.1089999999999</v>
      </c>
      <c r="J33" s="155">
        <v>-1487.028</v>
      </c>
      <c r="K33" s="155">
        <v>-1652.124</v>
      </c>
      <c r="L33" s="155">
        <v>-1889.173</v>
      </c>
      <c r="M33" s="155">
        <v>-1061.6079999999999</v>
      </c>
      <c r="N33" s="15">
        <f t="shared" ref="N33:R33" si="21">SUBTOTAL(9,N34:N44)</f>
        <v>-1860.0043499999999</v>
      </c>
      <c r="O33" s="15">
        <f t="shared" si="21"/>
        <v>-232.50054374999999</v>
      </c>
      <c r="P33" s="15">
        <f t="shared" si="21"/>
        <v>-232.50054374999999</v>
      </c>
      <c r="Q33" s="15">
        <f t="shared" si="21"/>
        <v>-232.50054374999999</v>
      </c>
      <c r="R33" s="15">
        <f t="shared" si="21"/>
        <v>-232.50054374999999</v>
      </c>
      <c r="S33" s="15">
        <f t="shared" si="2"/>
        <v>-2790.0065249999998</v>
      </c>
      <c r="T33" s="15">
        <v>-5370</v>
      </c>
      <c r="U33" s="15"/>
      <c r="W33" s="15">
        <f>-('META PESSOAL'!CO4+'META PESSOAL'!CO5+'META PESSOAL'!CO13)*80%</f>
        <v>-2965.8500786641926</v>
      </c>
      <c r="X33" s="15">
        <v>-6322</v>
      </c>
      <c r="Y33" s="305" t="s">
        <v>38</v>
      </c>
    </row>
    <row r="34" spans="2:25" hidden="1" outlineLevel="2" x14ac:dyDescent="0.25">
      <c r="B34" s="135">
        <v>32</v>
      </c>
      <c r="C34" s="22" t="s">
        <v>39</v>
      </c>
      <c r="D34" s="23">
        <v>-1248</v>
      </c>
      <c r="E34" s="23">
        <v>-1213.55</v>
      </c>
      <c r="F34" s="23">
        <v>-433.09899999999999</v>
      </c>
      <c r="G34" s="23">
        <v>-739.904</v>
      </c>
      <c r="H34" s="23">
        <v>-760.49699999999996</v>
      </c>
      <c r="I34" s="23">
        <v>-814.41399999999999</v>
      </c>
      <c r="J34" s="150">
        <v>-831.375</v>
      </c>
      <c r="K34" s="150">
        <v>-885.27099999999996</v>
      </c>
      <c r="L34" s="150">
        <v>-1090.67</v>
      </c>
      <c r="M34" s="150">
        <v>-624.98599999999999</v>
      </c>
      <c r="N34" s="12">
        <v>-1113.00218</v>
      </c>
      <c r="O34" s="12">
        <f>$N34/8</f>
        <v>-139.12527249999999</v>
      </c>
      <c r="P34" s="12">
        <f t="shared" ref="P34:R44" si="22">$N34/8</f>
        <v>-139.12527249999999</v>
      </c>
      <c r="Q34" s="12">
        <f t="shared" si="22"/>
        <v>-139.12527249999999</v>
      </c>
      <c r="R34" s="12">
        <f t="shared" si="22"/>
        <v>-139.12527249999999</v>
      </c>
      <c r="S34" s="12">
        <f t="shared" si="2"/>
        <v>-1669.5032699999997</v>
      </c>
      <c r="T34" s="12"/>
      <c r="U34" s="12"/>
      <c r="W34" s="12">
        <f>($N34/8)*12*132.9%</f>
        <v>-2218.7698458299997</v>
      </c>
      <c r="X34" s="12"/>
      <c r="Y34" s="300"/>
    </row>
    <row r="35" spans="2:25" hidden="1" outlineLevel="2" x14ac:dyDescent="0.25">
      <c r="B35" s="135">
        <v>35</v>
      </c>
      <c r="C35" s="22" t="s">
        <v>40</v>
      </c>
      <c r="D35" s="23">
        <v>-137</v>
      </c>
      <c r="E35" s="23">
        <v>-12.186999999999999</v>
      </c>
      <c r="F35" s="23">
        <v>-24.821000000000002</v>
      </c>
      <c r="G35" s="23">
        <v>-23.648</v>
      </c>
      <c r="H35" s="23">
        <v>-21.628</v>
      </c>
      <c r="I35" s="23">
        <v>-26.103999999999999</v>
      </c>
      <c r="J35" s="150">
        <v>-33.365000000000002</v>
      </c>
      <c r="K35" s="150">
        <v>-35.436</v>
      </c>
      <c r="L35" s="150">
        <v>-43.838000000000001</v>
      </c>
      <c r="M35" s="150">
        <v>-33.911999999999999</v>
      </c>
      <c r="N35" s="12">
        <v>-84.938079999999999</v>
      </c>
      <c r="O35" s="12">
        <f t="shared" ref="O35:O44" si="23">$N35/8</f>
        <v>-10.61726</v>
      </c>
      <c r="P35" s="12">
        <f t="shared" si="22"/>
        <v>-10.61726</v>
      </c>
      <c r="Q35" s="12">
        <f t="shared" si="22"/>
        <v>-10.61726</v>
      </c>
      <c r="R35" s="12">
        <f t="shared" si="22"/>
        <v>-10.61726</v>
      </c>
      <c r="S35" s="12">
        <f t="shared" si="2"/>
        <v>-127.40712000000001</v>
      </c>
      <c r="T35" s="12"/>
      <c r="U35" s="12"/>
      <c r="W35" s="12">
        <f t="shared" ref="W35:W44" si="24">($N35/8)*12*132.9%</f>
        <v>-169.32406247999998</v>
      </c>
      <c r="X35" s="12"/>
      <c r="Y35" s="300"/>
    </row>
    <row r="36" spans="2:25" hidden="1" outlineLevel="2" x14ac:dyDescent="0.25">
      <c r="B36" s="135">
        <v>36</v>
      </c>
      <c r="C36" s="22" t="s">
        <v>41</v>
      </c>
      <c r="D36" s="23">
        <v>0</v>
      </c>
      <c r="E36" s="23">
        <v>0</v>
      </c>
      <c r="F36" s="23">
        <v>0</v>
      </c>
      <c r="G36" s="23">
        <v>0</v>
      </c>
      <c r="H36" s="23">
        <v>0</v>
      </c>
      <c r="I36" s="23">
        <v>0</v>
      </c>
      <c r="J36" s="150">
        <v>0</v>
      </c>
      <c r="K36" s="150">
        <v>0</v>
      </c>
      <c r="L36" s="150">
        <v>0</v>
      </c>
      <c r="M36" s="150">
        <v>-2.4689999999999999</v>
      </c>
      <c r="N36" s="12">
        <v>0</v>
      </c>
      <c r="O36" s="12">
        <f t="shared" si="23"/>
        <v>0</v>
      </c>
      <c r="P36" s="12">
        <f t="shared" si="22"/>
        <v>0</v>
      </c>
      <c r="Q36" s="12">
        <f t="shared" si="22"/>
        <v>0</v>
      </c>
      <c r="R36" s="12">
        <f t="shared" si="22"/>
        <v>0</v>
      </c>
      <c r="S36" s="12">
        <f t="shared" si="2"/>
        <v>0</v>
      </c>
      <c r="T36" s="12"/>
      <c r="U36" s="12"/>
      <c r="W36" s="12">
        <f t="shared" si="24"/>
        <v>0</v>
      </c>
      <c r="X36" s="12"/>
      <c r="Y36" s="300"/>
    </row>
    <row r="37" spans="2:25" hidden="1" outlineLevel="2" x14ac:dyDescent="0.25">
      <c r="B37" s="135">
        <v>37</v>
      </c>
      <c r="C37" s="22" t="s">
        <v>42</v>
      </c>
      <c r="D37" s="23">
        <v>0</v>
      </c>
      <c r="E37" s="23">
        <v>0</v>
      </c>
      <c r="F37" s="23">
        <v>0</v>
      </c>
      <c r="G37" s="23">
        <v>0</v>
      </c>
      <c r="H37" s="23">
        <v>0</v>
      </c>
      <c r="I37" s="23">
        <v>0</v>
      </c>
      <c r="J37" s="150">
        <v>-39.186999999999998</v>
      </c>
      <c r="K37" s="150">
        <v>-32.301000000000002</v>
      </c>
      <c r="L37" s="150">
        <v>0</v>
      </c>
      <c r="M37" s="150">
        <v>-4.3959999999999999</v>
      </c>
      <c r="N37" s="12">
        <v>0</v>
      </c>
      <c r="O37" s="12">
        <f t="shared" si="23"/>
        <v>0</v>
      </c>
      <c r="P37" s="12">
        <f t="shared" si="22"/>
        <v>0</v>
      </c>
      <c r="Q37" s="12">
        <f t="shared" si="22"/>
        <v>0</v>
      </c>
      <c r="R37" s="12">
        <f t="shared" si="22"/>
        <v>0</v>
      </c>
      <c r="S37" s="12">
        <f t="shared" si="2"/>
        <v>0</v>
      </c>
      <c r="T37" s="12"/>
      <c r="U37" s="12"/>
      <c r="W37" s="12">
        <f t="shared" si="24"/>
        <v>0</v>
      </c>
      <c r="X37" s="12"/>
      <c r="Y37" s="300"/>
    </row>
    <row r="38" spans="2:25" hidden="1" outlineLevel="2" x14ac:dyDescent="0.25">
      <c r="B38" s="135">
        <v>38</v>
      </c>
      <c r="C38" s="22" t="s">
        <v>43</v>
      </c>
      <c r="D38" s="23">
        <v>-277</v>
      </c>
      <c r="E38" s="23">
        <v>-246.72200000000001</v>
      </c>
      <c r="F38" s="23">
        <v>-355.83800000000002</v>
      </c>
      <c r="G38" s="23">
        <v>-437.541</v>
      </c>
      <c r="H38" s="23">
        <v>-402.952</v>
      </c>
      <c r="I38" s="23">
        <v>-508.05099999999999</v>
      </c>
      <c r="J38" s="150">
        <v>-485.07299999999998</v>
      </c>
      <c r="K38" s="150">
        <v>-585.65499999999997</v>
      </c>
      <c r="L38" s="150">
        <v>-623.83299999999997</v>
      </c>
      <c r="M38" s="150">
        <v>-310.90199999999999</v>
      </c>
      <c r="N38" s="12">
        <v>-509.12122000000005</v>
      </c>
      <c r="O38" s="12">
        <f t="shared" si="23"/>
        <v>-63.640152500000006</v>
      </c>
      <c r="P38" s="12">
        <f t="shared" si="22"/>
        <v>-63.640152500000006</v>
      </c>
      <c r="Q38" s="12">
        <f t="shared" si="22"/>
        <v>-63.640152500000006</v>
      </c>
      <c r="R38" s="12">
        <f t="shared" si="22"/>
        <v>-63.640152500000006</v>
      </c>
      <c r="S38" s="12">
        <f t="shared" si="2"/>
        <v>-763.6818300000001</v>
      </c>
      <c r="T38" s="12"/>
      <c r="U38" s="12"/>
      <c r="W38" s="12">
        <f t="shared" si="24"/>
        <v>-1014.9331520700001</v>
      </c>
      <c r="X38" s="12"/>
      <c r="Y38" s="300"/>
    </row>
    <row r="39" spans="2:25" hidden="1" outlineLevel="2" x14ac:dyDescent="0.25">
      <c r="B39" s="135">
        <v>39</v>
      </c>
      <c r="C39" s="22" t="s">
        <v>44</v>
      </c>
      <c r="D39" s="23">
        <v>0</v>
      </c>
      <c r="E39" s="23">
        <v>0</v>
      </c>
      <c r="F39" s="23">
        <v>-34.081000000000003</v>
      </c>
      <c r="G39" s="23">
        <v>-59.777000000000001</v>
      </c>
      <c r="H39" s="23">
        <v>-59.4</v>
      </c>
      <c r="I39" s="23">
        <v>-72.584999999999994</v>
      </c>
      <c r="J39" s="150">
        <v>-63.7</v>
      </c>
      <c r="K39" s="150">
        <v>-68.936999999999998</v>
      </c>
      <c r="L39" s="150">
        <v>-85.51</v>
      </c>
      <c r="M39" s="150">
        <v>-48.389000000000003</v>
      </c>
      <c r="N39" s="12">
        <v>-87.372929999999997</v>
      </c>
      <c r="O39" s="12">
        <f t="shared" si="23"/>
        <v>-10.92161625</v>
      </c>
      <c r="P39" s="12">
        <f t="shared" si="22"/>
        <v>-10.92161625</v>
      </c>
      <c r="Q39" s="12">
        <f t="shared" si="22"/>
        <v>-10.92161625</v>
      </c>
      <c r="R39" s="12">
        <f t="shared" si="22"/>
        <v>-10.92161625</v>
      </c>
      <c r="S39" s="12">
        <f t="shared" si="2"/>
        <v>-131.05939499999999</v>
      </c>
      <c r="T39" s="12"/>
      <c r="U39" s="12"/>
      <c r="W39" s="12">
        <f t="shared" si="24"/>
        <v>-174.17793595499998</v>
      </c>
      <c r="X39" s="12"/>
      <c r="Y39" s="300"/>
    </row>
    <row r="40" spans="2:25" hidden="1" outlineLevel="2" x14ac:dyDescent="0.25">
      <c r="B40" s="135">
        <v>40</v>
      </c>
      <c r="C40" s="22" t="s">
        <v>45</v>
      </c>
      <c r="D40" s="23">
        <v>0</v>
      </c>
      <c r="E40" s="23">
        <v>0</v>
      </c>
      <c r="F40" s="23">
        <v>0</v>
      </c>
      <c r="G40" s="23">
        <v>0</v>
      </c>
      <c r="H40" s="23">
        <v>0</v>
      </c>
      <c r="I40" s="23">
        <v>0</v>
      </c>
      <c r="J40" s="150">
        <v>0</v>
      </c>
      <c r="K40" s="150">
        <v>0</v>
      </c>
      <c r="L40" s="150">
        <v>0</v>
      </c>
      <c r="M40" s="150">
        <v>-0.13500000000000001</v>
      </c>
      <c r="N40" s="12">
        <v>0</v>
      </c>
      <c r="O40" s="12">
        <f t="shared" si="23"/>
        <v>0</v>
      </c>
      <c r="P40" s="12">
        <f t="shared" si="22"/>
        <v>0</v>
      </c>
      <c r="Q40" s="12">
        <f t="shared" si="22"/>
        <v>0</v>
      </c>
      <c r="R40" s="12">
        <f t="shared" si="22"/>
        <v>0</v>
      </c>
      <c r="S40" s="12">
        <f t="shared" si="2"/>
        <v>0</v>
      </c>
      <c r="T40" s="12"/>
      <c r="U40" s="12"/>
      <c r="W40" s="12">
        <f t="shared" si="24"/>
        <v>0</v>
      </c>
      <c r="X40" s="12"/>
      <c r="Y40" s="300"/>
    </row>
    <row r="41" spans="2:25" hidden="1" outlineLevel="2" x14ac:dyDescent="0.25">
      <c r="B41" s="135">
        <v>42</v>
      </c>
      <c r="C41" s="22" t="s">
        <v>46</v>
      </c>
      <c r="D41" s="23">
        <v>0</v>
      </c>
      <c r="E41" s="23">
        <v>0</v>
      </c>
      <c r="F41" s="23">
        <v>0</v>
      </c>
      <c r="G41" s="23">
        <v>-44.606999999999999</v>
      </c>
      <c r="H41" s="23">
        <v>-37.253</v>
      </c>
      <c r="I41" s="23">
        <v>-36.972999999999999</v>
      </c>
      <c r="J41" s="150">
        <v>-33.344000000000001</v>
      </c>
      <c r="K41" s="150">
        <v>-43.219000000000001</v>
      </c>
      <c r="L41" s="150">
        <v>-43.795999999999999</v>
      </c>
      <c r="M41" s="150">
        <v>-35.914000000000001</v>
      </c>
      <c r="N41" s="12">
        <v>-65.569939999999988</v>
      </c>
      <c r="O41" s="12">
        <f t="shared" si="23"/>
        <v>-8.1962424999999985</v>
      </c>
      <c r="P41" s="12">
        <f t="shared" si="22"/>
        <v>-8.1962424999999985</v>
      </c>
      <c r="Q41" s="12">
        <f t="shared" si="22"/>
        <v>-8.1962424999999985</v>
      </c>
      <c r="R41" s="12">
        <f t="shared" si="22"/>
        <v>-8.1962424999999985</v>
      </c>
      <c r="S41" s="12">
        <f t="shared" si="2"/>
        <v>-98.354909999999975</v>
      </c>
      <c r="T41" s="12"/>
      <c r="U41" s="12"/>
      <c r="W41" s="12">
        <f t="shared" si="24"/>
        <v>-130.71367538999999</v>
      </c>
      <c r="X41" s="12"/>
      <c r="Y41" s="300"/>
    </row>
    <row r="42" spans="2:25" hidden="1" outlineLevel="2" x14ac:dyDescent="0.25">
      <c r="B42" s="135">
        <v>43</v>
      </c>
      <c r="C42" s="22" t="s">
        <v>47</v>
      </c>
      <c r="D42" s="23">
        <v>0</v>
      </c>
      <c r="E42" s="23">
        <v>0</v>
      </c>
      <c r="F42" s="23">
        <v>0</v>
      </c>
      <c r="G42" s="23">
        <v>0</v>
      </c>
      <c r="H42" s="23">
        <v>0</v>
      </c>
      <c r="I42" s="23">
        <v>0</v>
      </c>
      <c r="J42" s="150">
        <v>0</v>
      </c>
      <c r="K42" s="150">
        <v>0</v>
      </c>
      <c r="L42" s="150">
        <v>0</v>
      </c>
      <c r="M42" s="150">
        <v>0</v>
      </c>
      <c r="N42" s="12">
        <v>0</v>
      </c>
      <c r="O42" s="12">
        <f t="shared" si="23"/>
        <v>0</v>
      </c>
      <c r="P42" s="12">
        <f t="shared" si="22"/>
        <v>0</v>
      </c>
      <c r="Q42" s="12">
        <f t="shared" si="22"/>
        <v>0</v>
      </c>
      <c r="R42" s="12">
        <f t="shared" si="22"/>
        <v>0</v>
      </c>
      <c r="S42" s="12">
        <f t="shared" si="2"/>
        <v>0</v>
      </c>
      <c r="T42" s="12"/>
      <c r="U42" s="12"/>
      <c r="W42" s="12">
        <f t="shared" si="24"/>
        <v>0</v>
      </c>
      <c r="X42" s="12"/>
      <c r="Y42" s="300"/>
    </row>
    <row r="43" spans="2:25" hidden="1" outlineLevel="2" x14ac:dyDescent="0.25">
      <c r="B43" s="135">
        <v>44</v>
      </c>
      <c r="C43" s="22" t="s">
        <v>48</v>
      </c>
      <c r="D43" s="23">
        <v>0</v>
      </c>
      <c r="E43" s="23">
        <v>0</v>
      </c>
      <c r="F43" s="23">
        <v>0</v>
      </c>
      <c r="G43" s="23">
        <v>0</v>
      </c>
      <c r="H43" s="23">
        <v>0</v>
      </c>
      <c r="I43" s="23">
        <v>0</v>
      </c>
      <c r="J43" s="150">
        <v>0</v>
      </c>
      <c r="K43" s="150">
        <v>0</v>
      </c>
      <c r="L43" s="150">
        <v>0</v>
      </c>
      <c r="M43" s="150">
        <v>0</v>
      </c>
      <c r="N43" s="12">
        <v>0</v>
      </c>
      <c r="O43" s="12">
        <f t="shared" si="23"/>
        <v>0</v>
      </c>
      <c r="P43" s="12">
        <f t="shared" si="22"/>
        <v>0</v>
      </c>
      <c r="Q43" s="12">
        <f t="shared" si="22"/>
        <v>0</v>
      </c>
      <c r="R43" s="12">
        <f t="shared" si="22"/>
        <v>0</v>
      </c>
      <c r="S43" s="12">
        <f t="shared" si="2"/>
        <v>0</v>
      </c>
      <c r="T43" s="12"/>
      <c r="U43" s="12"/>
      <c r="W43" s="12">
        <f t="shared" si="24"/>
        <v>0</v>
      </c>
      <c r="X43" s="12"/>
      <c r="Y43" s="300"/>
    </row>
    <row r="44" spans="2:25" hidden="1" outlineLevel="2" x14ac:dyDescent="0.25">
      <c r="B44" s="135">
        <v>45</v>
      </c>
      <c r="C44" s="22" t="s">
        <v>49</v>
      </c>
      <c r="D44" s="23">
        <v>0</v>
      </c>
      <c r="E44" s="23">
        <v>0</v>
      </c>
      <c r="F44" s="23">
        <v>0</v>
      </c>
      <c r="G44" s="23">
        <v>-0.38</v>
      </c>
      <c r="H44" s="23">
        <v>-0.21</v>
      </c>
      <c r="I44" s="23">
        <v>-0.98199999999999998</v>
      </c>
      <c r="J44" s="150">
        <v>-0.98399999999999999</v>
      </c>
      <c r="K44" s="150">
        <v>-1.3049999999999999</v>
      </c>
      <c r="L44" s="150">
        <v>-1.526</v>
      </c>
      <c r="M44" s="150">
        <v>-0.505</v>
      </c>
      <c r="N44" s="12">
        <v>0</v>
      </c>
      <c r="O44" s="12">
        <f t="shared" si="23"/>
        <v>0</v>
      </c>
      <c r="P44" s="12">
        <f t="shared" si="22"/>
        <v>0</v>
      </c>
      <c r="Q44" s="12">
        <f t="shared" si="22"/>
        <v>0</v>
      </c>
      <c r="R44" s="12">
        <f t="shared" si="22"/>
        <v>0</v>
      </c>
      <c r="S44" s="12">
        <f t="shared" si="2"/>
        <v>0</v>
      </c>
      <c r="T44" s="12"/>
      <c r="U44" s="12"/>
      <c r="W44" s="12">
        <f t="shared" si="24"/>
        <v>0</v>
      </c>
      <c r="X44" s="12"/>
      <c r="Y44" s="300"/>
    </row>
    <row r="45" spans="2:25" outlineLevel="1" collapsed="1" x14ac:dyDescent="0.25">
      <c r="B45" s="135">
        <v>46</v>
      </c>
      <c r="C45" s="24" t="s">
        <v>50</v>
      </c>
      <c r="D45" s="33">
        <v>-37.597000000000001</v>
      </c>
      <c r="E45" s="33">
        <v>-257.18800000000005</v>
      </c>
      <c r="F45" s="33">
        <v>-54.491</v>
      </c>
      <c r="G45" s="33">
        <v>-175.14400000000001</v>
      </c>
      <c r="H45" s="33">
        <v>-169.34399999999999</v>
      </c>
      <c r="I45" s="33">
        <v>-179.40699999999998</v>
      </c>
      <c r="J45" s="155">
        <v>-117.988</v>
      </c>
      <c r="K45" s="155">
        <v>-143.88499999999999</v>
      </c>
      <c r="L45" s="155">
        <v>-89.807999999999993</v>
      </c>
      <c r="M45" s="155">
        <v>-55.302999999999997</v>
      </c>
      <c r="N45" s="15">
        <f t="shared" ref="N45:R45" si="25">SUBTOTAL(9,N46:N49)</f>
        <v>-111.33069</v>
      </c>
      <c r="O45" s="15">
        <f t="shared" si="25"/>
        <v>-13.916336250000001</v>
      </c>
      <c r="P45" s="15">
        <f t="shared" si="25"/>
        <v>-13.916336250000001</v>
      </c>
      <c r="Q45" s="15">
        <f t="shared" si="25"/>
        <v>-13.916336250000001</v>
      </c>
      <c r="R45" s="15">
        <f t="shared" si="25"/>
        <v>-13.916336250000001</v>
      </c>
      <c r="S45" s="15">
        <f t="shared" si="2"/>
        <v>-166.99603500000001</v>
      </c>
      <c r="T45" s="15">
        <f>-17*12</f>
        <v>-204</v>
      </c>
      <c r="U45" s="7" t="s">
        <v>51</v>
      </c>
      <c r="W45" s="15">
        <f>S45*120%</f>
        <v>-200.395242</v>
      </c>
      <c r="X45" s="15">
        <f>T45*1.045</f>
        <v>-213.17999999999998</v>
      </c>
      <c r="Y45" s="305" t="s">
        <v>52</v>
      </c>
    </row>
    <row r="46" spans="2:25" hidden="1" outlineLevel="2" x14ac:dyDescent="0.25">
      <c r="B46" s="135">
        <v>47</v>
      </c>
      <c r="C46" s="22" t="s">
        <v>53</v>
      </c>
      <c r="D46" s="23">
        <v>-6.62</v>
      </c>
      <c r="E46" s="23">
        <v>-101.312</v>
      </c>
      <c r="F46" s="23">
        <v>-37.317999999999998</v>
      </c>
      <c r="G46" s="23">
        <v>-165.666</v>
      </c>
      <c r="H46" s="23">
        <v>-159.11500000000001</v>
      </c>
      <c r="I46" s="23">
        <v>-155.19</v>
      </c>
      <c r="J46" s="150">
        <v>-99.085999999999999</v>
      </c>
      <c r="K46" s="150">
        <v>-127.14</v>
      </c>
      <c r="L46" s="150">
        <v>-87.63</v>
      </c>
      <c r="M46" s="150">
        <v>-54.213999999999999</v>
      </c>
      <c r="N46" s="12">
        <v>-99.346090000000004</v>
      </c>
      <c r="O46" s="12">
        <f t="shared" ref="O46:R49" si="26">$N46/8</f>
        <v>-12.41826125</v>
      </c>
      <c r="P46" s="12">
        <f t="shared" si="26"/>
        <v>-12.41826125</v>
      </c>
      <c r="Q46" s="12">
        <f t="shared" si="26"/>
        <v>-12.41826125</v>
      </c>
      <c r="R46" s="12">
        <f t="shared" si="26"/>
        <v>-12.41826125</v>
      </c>
      <c r="S46" s="12">
        <f t="shared" si="2"/>
        <v>-149.01913500000001</v>
      </c>
      <c r="T46" s="12"/>
      <c r="U46" s="12"/>
      <c r="W46" s="12">
        <f t="shared" ref="W46:W49" si="27">($N46/8)*12*120%</f>
        <v>-178.82296199999999</v>
      </c>
      <c r="X46" s="12"/>
      <c r="Y46" s="300"/>
    </row>
    <row r="47" spans="2:25" hidden="1" outlineLevel="2" x14ac:dyDescent="0.25">
      <c r="B47" s="135">
        <v>48</v>
      </c>
      <c r="C47" s="22" t="s">
        <v>54</v>
      </c>
      <c r="D47" s="23">
        <v>-14.074999999999999</v>
      </c>
      <c r="E47" s="23">
        <v>-23.988</v>
      </c>
      <c r="F47" s="23">
        <v>-16.963999999999999</v>
      </c>
      <c r="G47" s="23">
        <v>-9.4779999999999998</v>
      </c>
      <c r="H47" s="23">
        <v>-10.228999999999999</v>
      </c>
      <c r="I47" s="23">
        <v>-24.058</v>
      </c>
      <c r="J47" s="150">
        <v>-18.902000000000001</v>
      </c>
      <c r="K47" s="150">
        <v>-16.745000000000001</v>
      </c>
      <c r="L47" s="150">
        <v>-2.1779999999999999</v>
      </c>
      <c r="M47" s="150">
        <v>-1.089</v>
      </c>
      <c r="N47" s="12">
        <v>-11.9846</v>
      </c>
      <c r="O47" s="12">
        <f t="shared" si="26"/>
        <v>-1.498075</v>
      </c>
      <c r="P47" s="12">
        <f t="shared" si="26"/>
        <v>-1.498075</v>
      </c>
      <c r="Q47" s="12">
        <f t="shared" si="26"/>
        <v>-1.498075</v>
      </c>
      <c r="R47" s="12">
        <f t="shared" si="26"/>
        <v>-1.498075</v>
      </c>
      <c r="S47" s="12">
        <f t="shared" si="2"/>
        <v>-17.976900000000001</v>
      </c>
      <c r="T47" s="12"/>
      <c r="U47" s="12"/>
      <c r="W47" s="12">
        <f t="shared" si="27"/>
        <v>-21.572279999999999</v>
      </c>
      <c r="X47" s="12"/>
      <c r="Y47" s="300"/>
    </row>
    <row r="48" spans="2:25" hidden="1" outlineLevel="2" x14ac:dyDescent="0.25">
      <c r="B48" s="135">
        <v>49</v>
      </c>
      <c r="C48" s="22" t="s">
        <v>55</v>
      </c>
      <c r="D48" s="23">
        <v>-15.502000000000001</v>
      </c>
      <c r="E48" s="23">
        <v>-129.98500000000001</v>
      </c>
      <c r="F48" s="23">
        <v>-0.20899999999999999</v>
      </c>
      <c r="G48" s="23">
        <v>0</v>
      </c>
      <c r="H48" s="23">
        <v>0</v>
      </c>
      <c r="I48" s="23">
        <v>0</v>
      </c>
      <c r="J48" s="150">
        <v>0</v>
      </c>
      <c r="K48" s="150">
        <v>0</v>
      </c>
      <c r="L48" s="150">
        <v>0</v>
      </c>
      <c r="M48" s="150">
        <v>0</v>
      </c>
      <c r="N48" s="12">
        <v>0</v>
      </c>
      <c r="O48" s="12">
        <f t="shared" si="26"/>
        <v>0</v>
      </c>
      <c r="P48" s="12">
        <f t="shared" si="26"/>
        <v>0</v>
      </c>
      <c r="Q48" s="12">
        <f t="shared" si="26"/>
        <v>0</v>
      </c>
      <c r="R48" s="12">
        <f t="shared" si="26"/>
        <v>0</v>
      </c>
      <c r="S48" s="12">
        <f t="shared" si="2"/>
        <v>0</v>
      </c>
      <c r="T48" s="12"/>
      <c r="U48" s="12"/>
      <c r="W48" s="12">
        <f t="shared" si="27"/>
        <v>0</v>
      </c>
      <c r="X48" s="12"/>
      <c r="Y48" s="300"/>
    </row>
    <row r="49" spans="2:25" hidden="1" outlineLevel="2" x14ac:dyDescent="0.25">
      <c r="B49" s="135">
        <v>50</v>
      </c>
      <c r="C49" s="22" t="s">
        <v>49</v>
      </c>
      <c r="D49" s="23">
        <v>-1.4</v>
      </c>
      <c r="E49" s="23">
        <v>-1.903</v>
      </c>
      <c r="F49" s="23">
        <v>0</v>
      </c>
      <c r="G49" s="23">
        <v>0</v>
      </c>
      <c r="H49" s="23">
        <v>0</v>
      </c>
      <c r="I49" s="23">
        <v>-0.159</v>
      </c>
      <c r="J49" s="150">
        <v>0</v>
      </c>
      <c r="K49" s="150">
        <v>0</v>
      </c>
      <c r="L49" s="150">
        <v>0</v>
      </c>
      <c r="M49" s="150">
        <v>0</v>
      </c>
      <c r="N49" s="12">
        <v>0</v>
      </c>
      <c r="O49" s="12">
        <f t="shared" si="26"/>
        <v>0</v>
      </c>
      <c r="P49" s="12">
        <f t="shared" si="26"/>
        <v>0</v>
      </c>
      <c r="Q49" s="12">
        <f t="shared" si="26"/>
        <v>0</v>
      </c>
      <c r="R49" s="12">
        <f t="shared" si="26"/>
        <v>0</v>
      </c>
      <c r="S49" s="12">
        <f t="shared" si="2"/>
        <v>0</v>
      </c>
      <c r="T49" s="12"/>
      <c r="U49" s="12"/>
      <c r="W49" s="12">
        <f t="shared" si="27"/>
        <v>0</v>
      </c>
      <c r="X49" s="12"/>
      <c r="Y49" s="300"/>
    </row>
    <row r="50" spans="2:25" outlineLevel="1" collapsed="1" x14ac:dyDescent="0.25">
      <c r="B50" s="135">
        <v>51</v>
      </c>
      <c r="C50" s="24" t="s">
        <v>56</v>
      </c>
      <c r="D50" s="33">
        <v>-98.421999999999997</v>
      </c>
      <c r="E50" s="33">
        <v>-22.060000000000002</v>
      </c>
      <c r="F50" s="33">
        <v>-8.907</v>
      </c>
      <c r="G50" s="33">
        <v>-74.885999999999996</v>
      </c>
      <c r="H50" s="33">
        <v>-198.34399999999999</v>
      </c>
      <c r="I50" s="33">
        <v>-178.941</v>
      </c>
      <c r="J50" s="155">
        <v>-207.15100000000001</v>
      </c>
      <c r="K50" s="155">
        <v>-217.66399999999999</v>
      </c>
      <c r="L50" s="155">
        <v>-187.03100000000001</v>
      </c>
      <c r="M50" s="155">
        <v>-60.024000000000001</v>
      </c>
      <c r="N50" s="15">
        <f t="shared" ref="N50:R50" si="28">SUBTOTAL(9,N51:N57)</f>
        <v>-79.689279999999997</v>
      </c>
      <c r="O50" s="15">
        <f t="shared" si="28"/>
        <v>-9.9611599999999996</v>
      </c>
      <c r="P50" s="15">
        <f t="shared" si="28"/>
        <v>-9.9611599999999996</v>
      </c>
      <c r="Q50" s="15">
        <f t="shared" si="28"/>
        <v>-9.9611599999999996</v>
      </c>
      <c r="R50" s="15">
        <f t="shared" si="28"/>
        <v>-9.9611599999999996</v>
      </c>
      <c r="S50" s="15">
        <f t="shared" si="2"/>
        <v>-119.53392000000002</v>
      </c>
      <c r="T50" s="15">
        <v>-130</v>
      </c>
      <c r="U50" s="7" t="s">
        <v>57</v>
      </c>
      <c r="W50" s="15">
        <f>S50*120%</f>
        <v>-143.44070400000001</v>
      </c>
      <c r="X50" s="15">
        <v>-138</v>
      </c>
      <c r="Y50" s="305" t="s">
        <v>57</v>
      </c>
    </row>
    <row r="51" spans="2:25" hidden="1" outlineLevel="2" x14ac:dyDescent="0.25">
      <c r="B51" s="135">
        <v>52</v>
      </c>
      <c r="C51" s="22" t="s">
        <v>58</v>
      </c>
      <c r="D51" s="23">
        <v>-11.598000000000001</v>
      </c>
      <c r="E51" s="23">
        <v>-14.48</v>
      </c>
      <c r="F51" s="23">
        <v>-4.3380000000000001</v>
      </c>
      <c r="G51" s="23">
        <v>0</v>
      </c>
      <c r="H51" s="23">
        <v>0</v>
      </c>
      <c r="I51" s="23">
        <v>0</v>
      </c>
      <c r="J51" s="150">
        <v>0</v>
      </c>
      <c r="K51" s="150">
        <v>0</v>
      </c>
      <c r="L51" s="150">
        <v>0</v>
      </c>
      <c r="M51" s="150">
        <v>0</v>
      </c>
      <c r="N51" s="12">
        <v>0</v>
      </c>
      <c r="O51" s="12">
        <f t="shared" ref="O51:R57" si="29">$N51/8</f>
        <v>0</v>
      </c>
      <c r="P51" s="12">
        <f t="shared" si="29"/>
        <v>0</v>
      </c>
      <c r="Q51" s="12">
        <f t="shared" si="29"/>
        <v>0</v>
      </c>
      <c r="R51" s="12">
        <f t="shared" si="29"/>
        <v>0</v>
      </c>
      <c r="S51" s="12">
        <f t="shared" si="2"/>
        <v>0</v>
      </c>
      <c r="T51" s="12"/>
      <c r="U51" s="12"/>
      <c r="W51" s="12">
        <f>($N51/8)*12*120%</f>
        <v>0</v>
      </c>
      <c r="X51" s="12"/>
      <c r="Y51" s="300"/>
    </row>
    <row r="52" spans="2:25" hidden="1" outlineLevel="2" x14ac:dyDescent="0.25">
      <c r="B52" s="135">
        <v>53</v>
      </c>
      <c r="C52" s="22" t="s">
        <v>59</v>
      </c>
      <c r="D52" s="23">
        <v>0</v>
      </c>
      <c r="E52" s="23">
        <v>0</v>
      </c>
      <c r="F52" s="23">
        <v>0</v>
      </c>
      <c r="G52" s="23">
        <v>0</v>
      </c>
      <c r="H52" s="23">
        <v>0</v>
      </c>
      <c r="I52" s="23">
        <v>0</v>
      </c>
      <c r="J52" s="150">
        <v>0</v>
      </c>
      <c r="K52" s="150">
        <v>0</v>
      </c>
      <c r="L52" s="150">
        <v>0</v>
      </c>
      <c r="M52" s="150">
        <v>0</v>
      </c>
      <c r="N52" s="12">
        <v>0</v>
      </c>
      <c r="O52" s="12">
        <f t="shared" si="29"/>
        <v>0</v>
      </c>
      <c r="P52" s="12">
        <f t="shared" si="29"/>
        <v>0</v>
      </c>
      <c r="Q52" s="12">
        <f t="shared" si="29"/>
        <v>0</v>
      </c>
      <c r="R52" s="12">
        <f t="shared" si="29"/>
        <v>0</v>
      </c>
      <c r="S52" s="12">
        <f t="shared" si="2"/>
        <v>0</v>
      </c>
      <c r="T52" s="12"/>
      <c r="U52" s="12"/>
      <c r="W52" s="12">
        <f t="shared" ref="W52:W63" si="30">($N52/8)*12*120%</f>
        <v>0</v>
      </c>
      <c r="X52" s="12"/>
      <c r="Y52" s="300"/>
    </row>
    <row r="53" spans="2:25" hidden="1" outlineLevel="2" x14ac:dyDescent="0.25">
      <c r="B53" s="135">
        <v>54</v>
      </c>
      <c r="C53" s="22" t="s">
        <v>60</v>
      </c>
      <c r="D53" s="23">
        <v>-8.9030000000000005</v>
      </c>
      <c r="E53" s="23">
        <v>-5.2160000000000002</v>
      </c>
      <c r="F53" s="23">
        <v>-3.03</v>
      </c>
      <c r="G53" s="23">
        <v>0</v>
      </c>
      <c r="H53" s="23">
        <v>0</v>
      </c>
      <c r="I53" s="23">
        <v>0</v>
      </c>
      <c r="J53" s="150">
        <v>0</v>
      </c>
      <c r="K53" s="150">
        <v>0</v>
      </c>
      <c r="L53" s="150">
        <v>0</v>
      </c>
      <c r="M53" s="150">
        <v>0</v>
      </c>
      <c r="N53" s="12">
        <v>0</v>
      </c>
      <c r="O53" s="12">
        <f t="shared" si="29"/>
        <v>0</v>
      </c>
      <c r="P53" s="12">
        <f t="shared" si="29"/>
        <v>0</v>
      </c>
      <c r="Q53" s="12">
        <f t="shared" si="29"/>
        <v>0</v>
      </c>
      <c r="R53" s="12">
        <f t="shared" si="29"/>
        <v>0</v>
      </c>
      <c r="S53" s="12">
        <f t="shared" si="2"/>
        <v>0</v>
      </c>
      <c r="T53" s="12"/>
      <c r="U53" s="12"/>
      <c r="W53" s="12">
        <f t="shared" si="30"/>
        <v>0</v>
      </c>
      <c r="X53" s="12"/>
      <c r="Y53" s="300"/>
    </row>
    <row r="54" spans="2:25" hidden="1" outlineLevel="2" x14ac:dyDescent="0.25">
      <c r="B54" s="135">
        <v>55</v>
      </c>
      <c r="C54" s="22" t="s">
        <v>61</v>
      </c>
      <c r="D54" s="23">
        <v>-0.92300000000000004</v>
      </c>
      <c r="E54" s="23">
        <v>-0.18</v>
      </c>
      <c r="F54" s="23">
        <v>-0.17</v>
      </c>
      <c r="G54" s="23">
        <v>-7.9000000000000001E-2</v>
      </c>
      <c r="H54" s="23">
        <v>-0.23899999999999999</v>
      </c>
      <c r="I54" s="23">
        <v>-2.5000000000000001E-2</v>
      </c>
      <c r="J54" s="150">
        <v>0</v>
      </c>
      <c r="K54" s="150">
        <v>0</v>
      </c>
      <c r="L54" s="150">
        <v>-1.7000000000000001E-2</v>
      </c>
      <c r="M54" s="150">
        <v>0</v>
      </c>
      <c r="N54" s="12">
        <v>0</v>
      </c>
      <c r="O54" s="12">
        <f t="shared" si="29"/>
        <v>0</v>
      </c>
      <c r="P54" s="12">
        <f t="shared" si="29"/>
        <v>0</v>
      </c>
      <c r="Q54" s="12">
        <f t="shared" si="29"/>
        <v>0</v>
      </c>
      <c r="R54" s="12">
        <f t="shared" si="29"/>
        <v>0</v>
      </c>
      <c r="S54" s="12">
        <f t="shared" si="2"/>
        <v>0</v>
      </c>
      <c r="T54" s="12"/>
      <c r="U54" s="12"/>
      <c r="W54" s="12">
        <f t="shared" si="30"/>
        <v>0</v>
      </c>
      <c r="X54" s="12"/>
      <c r="Y54" s="300"/>
    </row>
    <row r="55" spans="2:25" hidden="1" outlineLevel="2" x14ac:dyDescent="0.25">
      <c r="B55" s="135">
        <v>56</v>
      </c>
      <c r="C55" s="22" t="s">
        <v>62</v>
      </c>
      <c r="D55" s="23">
        <v>-0.49299999999999999</v>
      </c>
      <c r="E55" s="23">
        <v>-1.093</v>
      </c>
      <c r="F55" s="23">
        <v>-0.13</v>
      </c>
      <c r="G55" s="23">
        <v>-0.30499999999999999</v>
      </c>
      <c r="H55" s="23">
        <v>0</v>
      </c>
      <c r="I55" s="23">
        <v>0</v>
      </c>
      <c r="J55" s="150">
        <v>0</v>
      </c>
      <c r="K55" s="150">
        <v>0</v>
      </c>
      <c r="L55" s="150">
        <v>0</v>
      </c>
      <c r="M55" s="150">
        <v>0</v>
      </c>
      <c r="N55" s="12">
        <v>0</v>
      </c>
      <c r="O55" s="12">
        <f t="shared" si="29"/>
        <v>0</v>
      </c>
      <c r="P55" s="12">
        <f t="shared" si="29"/>
        <v>0</v>
      </c>
      <c r="Q55" s="12">
        <f t="shared" si="29"/>
        <v>0</v>
      </c>
      <c r="R55" s="12">
        <f t="shared" si="29"/>
        <v>0</v>
      </c>
      <c r="S55" s="12">
        <f t="shared" si="2"/>
        <v>0</v>
      </c>
      <c r="T55" s="12"/>
      <c r="U55" s="12"/>
      <c r="W55" s="12">
        <f t="shared" si="30"/>
        <v>0</v>
      </c>
      <c r="X55" s="12"/>
      <c r="Y55" s="300"/>
    </row>
    <row r="56" spans="2:25" hidden="1" outlineLevel="2" x14ac:dyDescent="0.25">
      <c r="B56" s="135">
        <v>57</v>
      </c>
      <c r="C56" s="22" t="s">
        <v>63</v>
      </c>
      <c r="D56" s="23">
        <v>0</v>
      </c>
      <c r="E56" s="23">
        <v>-1.091</v>
      </c>
      <c r="F56" s="23">
        <v>-1.091</v>
      </c>
      <c r="G56" s="23">
        <v>-74.501999999999995</v>
      </c>
      <c r="H56" s="23">
        <v>-198.10499999999999</v>
      </c>
      <c r="I56" s="23">
        <v>-178.44</v>
      </c>
      <c r="J56" s="150">
        <v>-207.15100000000001</v>
      </c>
      <c r="K56" s="150">
        <v>-217.66399999999999</v>
      </c>
      <c r="L56" s="150">
        <v>-187.01400000000001</v>
      </c>
      <c r="M56" s="150">
        <v>-60.024000000000001</v>
      </c>
      <c r="N56" s="12">
        <v>-79.689279999999997</v>
      </c>
      <c r="O56" s="12">
        <f t="shared" si="29"/>
        <v>-9.9611599999999996</v>
      </c>
      <c r="P56" s="12">
        <f t="shared" si="29"/>
        <v>-9.9611599999999996</v>
      </c>
      <c r="Q56" s="12">
        <f t="shared" si="29"/>
        <v>-9.9611599999999996</v>
      </c>
      <c r="R56" s="12">
        <f t="shared" si="29"/>
        <v>-9.9611599999999996</v>
      </c>
      <c r="S56" s="12">
        <f t="shared" si="2"/>
        <v>-119.53392000000002</v>
      </c>
      <c r="T56" s="12"/>
      <c r="U56" s="12"/>
      <c r="W56" s="12">
        <f t="shared" si="30"/>
        <v>-143.44070399999998</v>
      </c>
      <c r="X56" s="12"/>
      <c r="Y56" s="300"/>
    </row>
    <row r="57" spans="2:25" hidden="1" outlineLevel="2" x14ac:dyDescent="0.25">
      <c r="B57" s="135">
        <v>58</v>
      </c>
      <c r="C57" s="22" t="s">
        <v>64</v>
      </c>
      <c r="D57" s="23">
        <v>-76.504999999999995</v>
      </c>
      <c r="E57" s="23">
        <v>0</v>
      </c>
      <c r="F57" s="23">
        <v>-0.14799999999999999</v>
      </c>
      <c r="G57" s="23">
        <v>0</v>
      </c>
      <c r="H57" s="23">
        <v>0</v>
      </c>
      <c r="I57" s="23">
        <v>-0.47599999999999998</v>
      </c>
      <c r="J57" s="150">
        <v>0</v>
      </c>
      <c r="K57" s="150">
        <v>0</v>
      </c>
      <c r="L57" s="150">
        <v>0</v>
      </c>
      <c r="M57" s="150">
        <v>0</v>
      </c>
      <c r="N57" s="12">
        <v>0</v>
      </c>
      <c r="O57" s="12">
        <f t="shared" si="29"/>
        <v>0</v>
      </c>
      <c r="P57" s="12">
        <f t="shared" si="29"/>
        <v>0</v>
      </c>
      <c r="Q57" s="12">
        <f t="shared" si="29"/>
        <v>0</v>
      </c>
      <c r="R57" s="12">
        <f t="shared" si="29"/>
        <v>0</v>
      </c>
      <c r="S57" s="12">
        <f t="shared" si="2"/>
        <v>0</v>
      </c>
      <c r="T57" s="12"/>
      <c r="U57" s="12"/>
      <c r="W57" s="12">
        <f t="shared" si="30"/>
        <v>0</v>
      </c>
      <c r="X57" s="12"/>
      <c r="Y57" s="300"/>
    </row>
    <row r="58" spans="2:25" outlineLevel="1" collapsed="1" x14ac:dyDescent="0.25">
      <c r="B58" s="135">
        <v>59</v>
      </c>
      <c r="C58" s="24" t="s">
        <v>65</v>
      </c>
      <c r="D58" s="33">
        <v>-4.3940000000000001</v>
      </c>
      <c r="E58" s="33">
        <v>-13.901999999999999</v>
      </c>
      <c r="F58" s="33">
        <v>0</v>
      </c>
      <c r="G58" s="33">
        <v>0</v>
      </c>
      <c r="H58" s="33">
        <v>0</v>
      </c>
      <c r="I58" s="33">
        <v>0</v>
      </c>
      <c r="J58" s="155">
        <v>-2.1469999999999998</v>
      </c>
      <c r="K58" s="155">
        <v>-10.56</v>
      </c>
      <c r="L58" s="155">
        <v>0</v>
      </c>
      <c r="M58" s="155">
        <v>0</v>
      </c>
      <c r="N58" s="15">
        <f t="shared" ref="N58:R58" si="31">SUBTOTAL(9,N59:N63)</f>
        <v>0</v>
      </c>
      <c r="O58" s="15">
        <f t="shared" si="31"/>
        <v>0</v>
      </c>
      <c r="P58" s="15">
        <f t="shared" si="31"/>
        <v>0</v>
      </c>
      <c r="Q58" s="15">
        <f t="shared" si="31"/>
        <v>0</v>
      </c>
      <c r="R58" s="15">
        <f t="shared" si="31"/>
        <v>0</v>
      </c>
      <c r="S58" s="15">
        <f t="shared" si="2"/>
        <v>0</v>
      </c>
      <c r="T58" s="15"/>
      <c r="U58" s="15"/>
      <c r="W58" s="15">
        <f t="shared" si="30"/>
        <v>0</v>
      </c>
      <c r="X58" s="15"/>
      <c r="Y58" s="305"/>
    </row>
    <row r="59" spans="2:25" hidden="1" outlineLevel="2" x14ac:dyDescent="0.25">
      <c r="B59" s="135">
        <v>60</v>
      </c>
      <c r="C59" s="22" t="s">
        <v>66</v>
      </c>
      <c r="D59" s="23">
        <v>0</v>
      </c>
      <c r="E59" s="23">
        <v>0</v>
      </c>
      <c r="F59" s="23">
        <v>0</v>
      </c>
      <c r="G59" s="23">
        <v>0</v>
      </c>
      <c r="H59" s="23">
        <v>0</v>
      </c>
      <c r="I59" s="23">
        <v>0</v>
      </c>
      <c r="J59" s="150">
        <v>0</v>
      </c>
      <c r="K59" s="150">
        <v>0</v>
      </c>
      <c r="L59" s="150">
        <v>0</v>
      </c>
      <c r="M59" s="150">
        <v>0</v>
      </c>
      <c r="N59" s="12">
        <v>0</v>
      </c>
      <c r="O59" s="12">
        <f t="shared" ref="O59:R63" si="32">$N59/8</f>
        <v>0</v>
      </c>
      <c r="P59" s="12">
        <f t="shared" si="32"/>
        <v>0</v>
      </c>
      <c r="Q59" s="12">
        <f t="shared" si="32"/>
        <v>0</v>
      </c>
      <c r="R59" s="12">
        <f t="shared" si="32"/>
        <v>0</v>
      </c>
      <c r="S59" s="12">
        <f t="shared" si="2"/>
        <v>0</v>
      </c>
      <c r="T59" s="12"/>
      <c r="U59" s="12"/>
      <c r="W59" s="12">
        <f t="shared" si="30"/>
        <v>0</v>
      </c>
      <c r="X59" s="12"/>
      <c r="Y59" s="300"/>
    </row>
    <row r="60" spans="2:25" hidden="1" outlineLevel="2" x14ac:dyDescent="0.25">
      <c r="B60" s="135">
        <v>61</v>
      </c>
      <c r="C60" s="22" t="s">
        <v>67</v>
      </c>
      <c r="D60" s="23">
        <v>-4.3940000000000001</v>
      </c>
      <c r="E60" s="23">
        <v>-13.901999999999999</v>
      </c>
      <c r="F60" s="23">
        <v>0</v>
      </c>
      <c r="G60" s="23">
        <v>0</v>
      </c>
      <c r="H60" s="23">
        <v>0</v>
      </c>
      <c r="I60" s="23">
        <v>0</v>
      </c>
      <c r="J60" s="150">
        <v>-2.1469999999999998</v>
      </c>
      <c r="K60" s="150">
        <v>-10.56</v>
      </c>
      <c r="L60" s="150">
        <v>0</v>
      </c>
      <c r="M60" s="150">
        <v>0</v>
      </c>
      <c r="N60" s="12">
        <v>0</v>
      </c>
      <c r="O60" s="12">
        <f t="shared" si="32"/>
        <v>0</v>
      </c>
      <c r="P60" s="12">
        <f t="shared" si="32"/>
        <v>0</v>
      </c>
      <c r="Q60" s="12">
        <f t="shared" si="32"/>
        <v>0</v>
      </c>
      <c r="R60" s="12">
        <f t="shared" si="32"/>
        <v>0</v>
      </c>
      <c r="S60" s="12">
        <f t="shared" si="2"/>
        <v>0</v>
      </c>
      <c r="T60" s="12"/>
      <c r="U60" s="12"/>
      <c r="W60" s="12">
        <f t="shared" si="30"/>
        <v>0</v>
      </c>
      <c r="X60" s="12"/>
      <c r="Y60" s="300"/>
    </row>
    <row r="61" spans="2:25" hidden="1" outlineLevel="2" x14ac:dyDescent="0.25">
      <c r="B61" s="135">
        <v>62</v>
      </c>
      <c r="C61" s="22" t="s">
        <v>68</v>
      </c>
      <c r="D61" s="23">
        <v>0</v>
      </c>
      <c r="E61" s="23">
        <v>0</v>
      </c>
      <c r="F61" s="23">
        <v>0</v>
      </c>
      <c r="G61" s="23">
        <v>0</v>
      </c>
      <c r="H61" s="23">
        <v>0</v>
      </c>
      <c r="I61" s="23">
        <v>0</v>
      </c>
      <c r="J61" s="150">
        <v>0</v>
      </c>
      <c r="K61" s="150">
        <v>0</v>
      </c>
      <c r="L61" s="150">
        <v>0</v>
      </c>
      <c r="M61" s="150">
        <v>0</v>
      </c>
      <c r="N61" s="12">
        <v>0</v>
      </c>
      <c r="O61" s="12">
        <f t="shared" si="32"/>
        <v>0</v>
      </c>
      <c r="P61" s="12">
        <f t="shared" si="32"/>
        <v>0</v>
      </c>
      <c r="Q61" s="12">
        <f t="shared" si="32"/>
        <v>0</v>
      </c>
      <c r="R61" s="12">
        <f t="shared" si="32"/>
        <v>0</v>
      </c>
      <c r="S61" s="12">
        <f t="shared" si="2"/>
        <v>0</v>
      </c>
      <c r="T61" s="12"/>
      <c r="U61" s="12"/>
      <c r="W61" s="12">
        <f t="shared" si="30"/>
        <v>0</v>
      </c>
      <c r="X61" s="12"/>
      <c r="Y61" s="300"/>
    </row>
    <row r="62" spans="2:25" hidden="1" outlineLevel="2" x14ac:dyDescent="0.25">
      <c r="B62" s="135">
        <v>63</v>
      </c>
      <c r="C62" s="22" t="s">
        <v>69</v>
      </c>
      <c r="D62" s="23">
        <v>0</v>
      </c>
      <c r="E62" s="23">
        <v>0</v>
      </c>
      <c r="F62" s="23">
        <v>0</v>
      </c>
      <c r="G62" s="23">
        <v>0</v>
      </c>
      <c r="H62" s="23">
        <v>0</v>
      </c>
      <c r="I62" s="23">
        <v>0</v>
      </c>
      <c r="J62" s="150">
        <v>0</v>
      </c>
      <c r="K62" s="150">
        <v>0</v>
      </c>
      <c r="L62" s="150">
        <v>0</v>
      </c>
      <c r="M62" s="150">
        <v>0</v>
      </c>
      <c r="N62" s="12">
        <v>0</v>
      </c>
      <c r="O62" s="12">
        <f t="shared" si="32"/>
        <v>0</v>
      </c>
      <c r="P62" s="12">
        <f t="shared" si="32"/>
        <v>0</v>
      </c>
      <c r="Q62" s="12">
        <f t="shared" si="32"/>
        <v>0</v>
      </c>
      <c r="R62" s="12">
        <f t="shared" si="32"/>
        <v>0</v>
      </c>
      <c r="S62" s="12">
        <f t="shared" si="2"/>
        <v>0</v>
      </c>
      <c r="T62" s="12"/>
      <c r="U62" s="12"/>
      <c r="W62" s="12">
        <f t="shared" si="30"/>
        <v>0</v>
      </c>
      <c r="X62" s="12"/>
      <c r="Y62" s="300"/>
    </row>
    <row r="63" spans="2:25" hidden="1" outlineLevel="2" x14ac:dyDescent="0.25">
      <c r="B63" s="135">
        <v>64</v>
      </c>
      <c r="C63" s="22" t="s">
        <v>70</v>
      </c>
      <c r="D63" s="23">
        <v>0</v>
      </c>
      <c r="E63" s="23">
        <v>0</v>
      </c>
      <c r="F63" s="23">
        <v>0</v>
      </c>
      <c r="G63" s="23">
        <v>0</v>
      </c>
      <c r="H63" s="23">
        <v>0</v>
      </c>
      <c r="I63" s="23">
        <v>0</v>
      </c>
      <c r="J63" s="150">
        <v>0</v>
      </c>
      <c r="K63" s="150">
        <v>0</v>
      </c>
      <c r="L63" s="150">
        <v>0</v>
      </c>
      <c r="M63" s="150">
        <v>0</v>
      </c>
      <c r="N63" s="12">
        <v>0</v>
      </c>
      <c r="O63" s="12">
        <f t="shared" si="32"/>
        <v>0</v>
      </c>
      <c r="P63" s="12">
        <f t="shared" si="32"/>
        <v>0</v>
      </c>
      <c r="Q63" s="12">
        <f t="shared" si="32"/>
        <v>0</v>
      </c>
      <c r="R63" s="12">
        <f t="shared" si="32"/>
        <v>0</v>
      </c>
      <c r="S63" s="12">
        <f t="shared" si="2"/>
        <v>0</v>
      </c>
      <c r="T63" s="12"/>
      <c r="U63" s="12"/>
      <c r="W63" s="12">
        <f t="shared" si="30"/>
        <v>0</v>
      </c>
      <c r="X63" s="12"/>
      <c r="Y63" s="300"/>
    </row>
    <row r="64" spans="2:25" outlineLevel="1" collapsed="1" x14ac:dyDescent="0.25">
      <c r="B64" s="135">
        <v>65</v>
      </c>
      <c r="C64" s="24" t="s">
        <v>71</v>
      </c>
      <c r="D64" s="33">
        <v>0</v>
      </c>
      <c r="E64" s="33">
        <v>0</v>
      </c>
      <c r="F64" s="33">
        <v>-1167.4000000000001</v>
      </c>
      <c r="G64" s="33">
        <v>-1170.55</v>
      </c>
      <c r="H64" s="33">
        <v>-999.64499999999998</v>
      </c>
      <c r="I64" s="33">
        <v>-1203.6689999999999</v>
      </c>
      <c r="J64" s="155">
        <v>-1275.634</v>
      </c>
      <c r="K64" s="155">
        <v>-1575.597</v>
      </c>
      <c r="L64" s="155">
        <v>-1618.068</v>
      </c>
      <c r="M64" s="155">
        <v>-877.26900000000001</v>
      </c>
      <c r="N64" s="15">
        <f t="shared" ref="N64:R64" si="33">SUBTOTAL(9,N65:N67)</f>
        <v>-974.46537999999987</v>
      </c>
      <c r="O64" s="15">
        <f t="shared" si="33"/>
        <v>-121.80817249999998</v>
      </c>
      <c r="P64" s="15">
        <f t="shared" si="33"/>
        <v>-121.80817249999998</v>
      </c>
      <c r="Q64" s="15">
        <f t="shared" si="33"/>
        <v>-121.80817249999998</v>
      </c>
      <c r="R64" s="15">
        <f t="shared" si="33"/>
        <v>-121.80817249999998</v>
      </c>
      <c r="S64" s="15">
        <f t="shared" si="2"/>
        <v>-1461.6980699999997</v>
      </c>
      <c r="T64" s="15"/>
      <c r="U64" s="15"/>
      <c r="W64" s="15">
        <f>S64*105%</f>
        <v>-1534.7829734999998</v>
      </c>
      <c r="X64" s="15"/>
      <c r="Y64" s="305"/>
    </row>
    <row r="65" spans="2:25" hidden="1" outlineLevel="2" x14ac:dyDescent="0.25">
      <c r="B65" s="135">
        <v>66</v>
      </c>
      <c r="C65" s="22" t="s">
        <v>72</v>
      </c>
      <c r="D65" s="23">
        <v>0</v>
      </c>
      <c r="E65" s="23">
        <v>0</v>
      </c>
      <c r="F65" s="23">
        <v>-675.4</v>
      </c>
      <c r="G65" s="23">
        <v>-618.54999999999995</v>
      </c>
      <c r="H65" s="23">
        <v>-447.64499999999998</v>
      </c>
      <c r="I65" s="23">
        <v>-591.66899999999998</v>
      </c>
      <c r="J65" s="150">
        <v>-729.63400000000001</v>
      </c>
      <c r="K65" s="150">
        <v>-963.59699999999998</v>
      </c>
      <c r="L65" s="150">
        <v>-1006.068</v>
      </c>
      <c r="M65" s="150">
        <v>-595.26900000000001</v>
      </c>
      <c r="N65" s="12">
        <v>-602.46537999999987</v>
      </c>
      <c r="O65" s="12">
        <f t="shared" ref="O65:R67" si="34">$N65/8</f>
        <v>-75.308172499999984</v>
      </c>
      <c r="P65" s="12">
        <f t="shared" si="34"/>
        <v>-75.308172499999984</v>
      </c>
      <c r="Q65" s="12">
        <f t="shared" si="34"/>
        <v>-75.308172499999984</v>
      </c>
      <c r="R65" s="12">
        <f t="shared" si="34"/>
        <v>-75.308172499999984</v>
      </c>
      <c r="S65" s="12">
        <f t="shared" si="2"/>
        <v>-903.69806999999969</v>
      </c>
      <c r="T65" s="12"/>
      <c r="U65" s="12"/>
      <c r="W65" s="12">
        <f t="shared" ref="W65:W67" si="35">($N65/8)*12*105%</f>
        <v>-948.88297349999982</v>
      </c>
      <c r="X65" s="12"/>
      <c r="Y65" s="300"/>
    </row>
    <row r="66" spans="2:25" hidden="1" outlineLevel="2" x14ac:dyDescent="0.25">
      <c r="B66" s="135">
        <v>67</v>
      </c>
      <c r="C66" s="22" t="s">
        <v>73</v>
      </c>
      <c r="D66" s="23">
        <v>0</v>
      </c>
      <c r="E66" s="23">
        <v>0</v>
      </c>
      <c r="F66" s="23">
        <v>-384</v>
      </c>
      <c r="G66" s="23">
        <v>-450</v>
      </c>
      <c r="H66" s="23">
        <v>-444</v>
      </c>
      <c r="I66" s="23">
        <v>-504</v>
      </c>
      <c r="J66" s="150">
        <v>-438</v>
      </c>
      <c r="K66" s="150">
        <v>-504</v>
      </c>
      <c r="L66" s="150">
        <v>-504</v>
      </c>
      <c r="M66" s="150">
        <v>-228</v>
      </c>
      <c r="N66" s="12">
        <v>-300</v>
      </c>
      <c r="O66" s="12">
        <f t="shared" si="34"/>
        <v>-37.5</v>
      </c>
      <c r="P66" s="12">
        <f t="shared" si="34"/>
        <v>-37.5</v>
      </c>
      <c r="Q66" s="12">
        <f t="shared" si="34"/>
        <v>-37.5</v>
      </c>
      <c r="R66" s="12">
        <f t="shared" si="34"/>
        <v>-37.5</v>
      </c>
      <c r="S66" s="12">
        <f t="shared" si="2"/>
        <v>-450</v>
      </c>
      <c r="T66" s="12"/>
      <c r="U66" s="12"/>
      <c r="W66" s="12">
        <f t="shared" si="35"/>
        <v>-472.5</v>
      </c>
      <c r="X66" s="12"/>
      <c r="Y66" s="300"/>
    </row>
    <row r="67" spans="2:25" hidden="1" outlineLevel="2" x14ac:dyDescent="0.25">
      <c r="B67" s="135">
        <v>68</v>
      </c>
      <c r="C67" s="22" t="s">
        <v>74</v>
      </c>
      <c r="D67" s="23">
        <v>0</v>
      </c>
      <c r="E67" s="23">
        <v>0</v>
      </c>
      <c r="F67" s="23">
        <v>-108</v>
      </c>
      <c r="G67" s="23">
        <v>-102</v>
      </c>
      <c r="H67" s="23">
        <v>-108</v>
      </c>
      <c r="I67" s="23">
        <v>-108</v>
      </c>
      <c r="J67" s="150">
        <v>-108</v>
      </c>
      <c r="K67" s="150">
        <v>-108</v>
      </c>
      <c r="L67" s="150">
        <v>-108</v>
      </c>
      <c r="M67" s="150">
        <v>-54</v>
      </c>
      <c r="N67" s="12">
        <v>-72</v>
      </c>
      <c r="O67" s="12">
        <f t="shared" si="34"/>
        <v>-9</v>
      </c>
      <c r="P67" s="12">
        <f t="shared" si="34"/>
        <v>-9</v>
      </c>
      <c r="Q67" s="12">
        <f t="shared" si="34"/>
        <v>-9</v>
      </c>
      <c r="R67" s="12">
        <f t="shared" si="34"/>
        <v>-9</v>
      </c>
      <c r="S67" s="12">
        <f t="shared" si="2"/>
        <v>-108</v>
      </c>
      <c r="T67" s="12"/>
      <c r="U67" s="12"/>
      <c r="W67" s="12">
        <f t="shared" si="35"/>
        <v>-113.4</v>
      </c>
      <c r="X67" s="12"/>
      <c r="Y67" s="300"/>
    </row>
    <row r="68" spans="2:25" outlineLevel="1" collapsed="1" x14ac:dyDescent="0.25">
      <c r="B68" s="135">
        <v>69</v>
      </c>
      <c r="C68" s="24" t="s">
        <v>75</v>
      </c>
      <c r="D68" s="33">
        <v>-195.60499999999999</v>
      </c>
      <c r="E68" s="33">
        <v>-5197.4189999999999</v>
      </c>
      <c r="F68" s="33">
        <v>-282.27699999999999</v>
      </c>
      <c r="G68" s="33">
        <v>-186.14499999999998</v>
      </c>
      <c r="H68" s="33">
        <v>-135.83799999999999</v>
      </c>
      <c r="I68" s="33">
        <v>-118.279</v>
      </c>
      <c r="J68" s="155">
        <v>-116.97500000000001</v>
      </c>
      <c r="K68" s="155">
        <v>-122.85899999999999</v>
      </c>
      <c r="L68" s="155">
        <v>-118.82599999999999</v>
      </c>
      <c r="M68" s="155">
        <v>-83.89800000000001</v>
      </c>
      <c r="N68" s="15">
        <f t="shared" ref="N68:R68" si="36">SUBTOTAL(9,N69:N84)</f>
        <v>-507.38629999999989</v>
      </c>
      <c r="O68" s="15">
        <f t="shared" si="36"/>
        <v>-63.423287499999986</v>
      </c>
      <c r="P68" s="15">
        <f t="shared" si="36"/>
        <v>-63.423287499999986</v>
      </c>
      <c r="Q68" s="15">
        <f t="shared" si="36"/>
        <v>-63.423287499999986</v>
      </c>
      <c r="R68" s="15">
        <f t="shared" si="36"/>
        <v>-63.423287499999986</v>
      </c>
      <c r="S68" s="15">
        <f t="shared" si="2"/>
        <v>-761.07944999999995</v>
      </c>
      <c r="T68" s="15">
        <v>-580</v>
      </c>
      <c r="U68" s="7" t="s">
        <v>76</v>
      </c>
      <c r="W68" s="15">
        <f>SUM(W69:W84)</f>
        <v>-1837.1873949999999</v>
      </c>
      <c r="X68" s="15">
        <v>-610</v>
      </c>
      <c r="Y68" s="305" t="s">
        <v>77</v>
      </c>
    </row>
    <row r="69" spans="2:25" hidden="1" outlineLevel="2" x14ac:dyDescent="0.25">
      <c r="B69" s="135">
        <v>70</v>
      </c>
      <c r="C69" s="22" t="s">
        <v>78</v>
      </c>
      <c r="D69" s="23">
        <v>-3.7530000000000001</v>
      </c>
      <c r="E69" s="23">
        <v>-4.7729999999999997</v>
      </c>
      <c r="F69" s="23">
        <v>-0.91700000000000004</v>
      </c>
      <c r="G69" s="23">
        <v>-3.802</v>
      </c>
      <c r="H69" s="23">
        <v>-10.855</v>
      </c>
      <c r="I69" s="23">
        <v>0</v>
      </c>
      <c r="J69" s="150">
        <v>-3.5609999999999999</v>
      </c>
      <c r="K69" s="150">
        <v>0</v>
      </c>
      <c r="L69" s="150">
        <v>0</v>
      </c>
      <c r="M69" s="150">
        <v>0</v>
      </c>
      <c r="N69" s="12">
        <v>-3.0907100000000001</v>
      </c>
      <c r="O69" s="12">
        <f t="shared" ref="O69:R84" si="37">$N69/8</f>
        <v>-0.38633875000000001</v>
      </c>
      <c r="P69" s="12">
        <f t="shared" si="37"/>
        <v>-0.38633875000000001</v>
      </c>
      <c r="Q69" s="12">
        <f t="shared" si="37"/>
        <v>-0.38633875000000001</v>
      </c>
      <c r="R69" s="12">
        <f t="shared" si="37"/>
        <v>-0.38633875000000001</v>
      </c>
      <c r="S69" s="12">
        <f t="shared" si="2"/>
        <v>-4.6360650000000003</v>
      </c>
      <c r="T69" s="12"/>
      <c r="U69" s="12"/>
      <c r="W69" s="12">
        <f>($N69/8)*12*110%</f>
        <v>-5.0996715000000004</v>
      </c>
      <c r="X69" s="12"/>
      <c r="Y69" s="300"/>
    </row>
    <row r="70" spans="2:25" hidden="1" outlineLevel="2" x14ac:dyDescent="0.25">
      <c r="B70" s="135">
        <v>71</v>
      </c>
      <c r="C70" s="22" t="s">
        <v>79</v>
      </c>
      <c r="D70" s="23">
        <v>-34.408999999999999</v>
      </c>
      <c r="E70" s="23">
        <v>-4.7220000000000004</v>
      </c>
      <c r="F70" s="23">
        <v>-1</v>
      </c>
      <c r="G70" s="23">
        <v>-0.20300000000000001</v>
      </c>
      <c r="H70" s="23">
        <v>-6.7000000000000004E-2</v>
      </c>
      <c r="I70" s="23">
        <v>-0.13200000000000001</v>
      </c>
      <c r="J70" s="150">
        <v>0</v>
      </c>
      <c r="K70" s="150">
        <v>0</v>
      </c>
      <c r="L70" s="150">
        <v>0</v>
      </c>
      <c r="M70" s="150">
        <v>0</v>
      </c>
      <c r="N70" s="12">
        <v>-4.4267999999999974</v>
      </c>
      <c r="O70" s="12">
        <f t="shared" si="37"/>
        <v>-0.55334999999999968</v>
      </c>
      <c r="P70" s="12">
        <f t="shared" si="37"/>
        <v>-0.55334999999999968</v>
      </c>
      <c r="Q70" s="12">
        <f t="shared" si="37"/>
        <v>-0.55334999999999968</v>
      </c>
      <c r="R70" s="12">
        <f t="shared" si="37"/>
        <v>-0.55334999999999968</v>
      </c>
      <c r="S70" s="12">
        <f t="shared" ref="S70:S133" si="38">SUM(N70:R70)</f>
        <v>-6.6401999999999974</v>
      </c>
      <c r="T70" s="12"/>
      <c r="U70" s="12"/>
      <c r="W70" s="12">
        <f t="shared" ref="W70:W84" si="39">($N70/8)*12*110%</f>
        <v>-7.3042199999999964</v>
      </c>
      <c r="X70" s="12"/>
      <c r="Y70" s="300"/>
    </row>
    <row r="71" spans="2:25" hidden="1" outlineLevel="2" x14ac:dyDescent="0.25">
      <c r="B71" s="135">
        <v>72</v>
      </c>
      <c r="C71" s="22" t="s">
        <v>80</v>
      </c>
      <c r="D71" s="23">
        <v>-0.70799999999999996</v>
      </c>
      <c r="E71" s="23">
        <v>0</v>
      </c>
      <c r="F71" s="23">
        <v>0</v>
      </c>
      <c r="G71" s="23">
        <v>0</v>
      </c>
      <c r="H71" s="23">
        <v>0</v>
      </c>
      <c r="I71" s="23">
        <v>0</v>
      </c>
      <c r="J71" s="150">
        <v>0</v>
      </c>
      <c r="K71" s="150">
        <v>0</v>
      </c>
      <c r="L71" s="150">
        <v>0</v>
      </c>
      <c r="M71" s="150">
        <v>0</v>
      </c>
      <c r="N71" s="12">
        <v>0</v>
      </c>
      <c r="O71" s="12">
        <f t="shared" si="37"/>
        <v>0</v>
      </c>
      <c r="P71" s="12">
        <f t="shared" si="37"/>
        <v>0</v>
      </c>
      <c r="Q71" s="12">
        <f t="shared" si="37"/>
        <v>0</v>
      </c>
      <c r="R71" s="12">
        <f t="shared" si="37"/>
        <v>0</v>
      </c>
      <c r="S71" s="12">
        <f t="shared" si="38"/>
        <v>0</v>
      </c>
      <c r="T71" s="12"/>
      <c r="U71" s="12"/>
      <c r="W71" s="12">
        <f t="shared" si="39"/>
        <v>0</v>
      </c>
      <c r="X71" s="12"/>
      <c r="Y71" s="300"/>
    </row>
    <row r="72" spans="2:25" hidden="1" outlineLevel="2" x14ac:dyDescent="0.25">
      <c r="B72" s="135">
        <v>73</v>
      </c>
      <c r="C72" s="22" t="s">
        <v>81</v>
      </c>
      <c r="D72" s="23">
        <v>-84.775000000000006</v>
      </c>
      <c r="E72" s="23">
        <v>-87.528999999999996</v>
      </c>
      <c r="F72" s="23">
        <v>-20.867999999999999</v>
      </c>
      <c r="G72" s="23">
        <v>0</v>
      </c>
      <c r="H72" s="23">
        <v>0</v>
      </c>
      <c r="I72" s="23">
        <v>0</v>
      </c>
      <c r="J72" s="150">
        <v>0</v>
      </c>
      <c r="K72" s="150">
        <v>0</v>
      </c>
      <c r="L72" s="150">
        <v>0</v>
      </c>
      <c r="M72" s="150">
        <v>0</v>
      </c>
      <c r="N72" s="12">
        <v>0</v>
      </c>
      <c r="O72" s="12">
        <f t="shared" si="37"/>
        <v>0</v>
      </c>
      <c r="P72" s="12">
        <f t="shared" si="37"/>
        <v>0</v>
      </c>
      <c r="Q72" s="12">
        <f t="shared" si="37"/>
        <v>0</v>
      </c>
      <c r="R72" s="12">
        <f t="shared" si="37"/>
        <v>0</v>
      </c>
      <c r="S72" s="12">
        <f t="shared" si="38"/>
        <v>0</v>
      </c>
      <c r="T72" s="12"/>
      <c r="U72" s="12"/>
      <c r="W72" s="12">
        <f t="shared" si="39"/>
        <v>0</v>
      </c>
      <c r="X72" s="12"/>
      <c r="Y72" s="300"/>
    </row>
    <row r="73" spans="2:25" hidden="1" outlineLevel="2" x14ac:dyDescent="0.25">
      <c r="B73" s="135">
        <v>74</v>
      </c>
      <c r="C73" s="22" t="s">
        <v>82</v>
      </c>
      <c r="D73" s="23">
        <v>0</v>
      </c>
      <c r="E73" s="23">
        <v>-2.5110000000000001</v>
      </c>
      <c r="F73" s="23">
        <v>0</v>
      </c>
      <c r="G73" s="23">
        <v>0</v>
      </c>
      <c r="H73" s="23">
        <v>0</v>
      </c>
      <c r="I73" s="23">
        <v>0</v>
      </c>
      <c r="J73" s="150">
        <v>0</v>
      </c>
      <c r="K73" s="150">
        <v>0</v>
      </c>
      <c r="L73" s="150">
        <v>0</v>
      </c>
      <c r="M73" s="150">
        <v>0</v>
      </c>
      <c r="N73" s="12">
        <v>0</v>
      </c>
      <c r="O73" s="12">
        <f t="shared" si="37"/>
        <v>0</v>
      </c>
      <c r="P73" s="12">
        <f t="shared" si="37"/>
        <v>0</v>
      </c>
      <c r="Q73" s="12">
        <f t="shared" si="37"/>
        <v>0</v>
      </c>
      <c r="R73" s="12">
        <f t="shared" si="37"/>
        <v>0</v>
      </c>
      <c r="S73" s="12">
        <f t="shared" si="38"/>
        <v>0</v>
      </c>
      <c r="T73" s="12"/>
      <c r="U73" s="12"/>
      <c r="W73" s="12">
        <f t="shared" si="39"/>
        <v>0</v>
      </c>
      <c r="X73" s="12"/>
      <c r="Y73" s="300"/>
    </row>
    <row r="74" spans="2:25" hidden="1" outlineLevel="2" x14ac:dyDescent="0.25">
      <c r="B74" s="135">
        <v>75</v>
      </c>
      <c r="C74" s="22" t="s">
        <v>83</v>
      </c>
      <c r="D74" s="23">
        <v>0</v>
      </c>
      <c r="E74" s="23">
        <v>-47.311999999999998</v>
      </c>
      <c r="F74" s="23">
        <v>-1.2689999999999999</v>
      </c>
      <c r="G74" s="23">
        <v>-0.39700000000000002</v>
      </c>
      <c r="H74" s="23">
        <v>-0.66100000000000003</v>
      </c>
      <c r="I74" s="23">
        <v>0</v>
      </c>
      <c r="J74" s="150">
        <v>0</v>
      </c>
      <c r="K74" s="150">
        <v>0</v>
      </c>
      <c r="L74" s="150">
        <v>0</v>
      </c>
      <c r="M74" s="150">
        <v>0</v>
      </c>
      <c r="N74" s="12">
        <v>0</v>
      </c>
      <c r="O74" s="12">
        <f t="shared" si="37"/>
        <v>0</v>
      </c>
      <c r="P74" s="12">
        <f t="shared" si="37"/>
        <v>0</v>
      </c>
      <c r="Q74" s="12">
        <f t="shared" si="37"/>
        <v>0</v>
      </c>
      <c r="R74" s="12">
        <f t="shared" si="37"/>
        <v>0</v>
      </c>
      <c r="S74" s="12">
        <f t="shared" si="38"/>
        <v>0</v>
      </c>
      <c r="T74" s="12"/>
      <c r="U74" s="12"/>
      <c r="W74" s="12">
        <f t="shared" si="39"/>
        <v>0</v>
      </c>
      <c r="X74" s="12"/>
      <c r="Y74" s="300"/>
    </row>
    <row r="75" spans="2:25" hidden="1" outlineLevel="2" x14ac:dyDescent="0.25">
      <c r="B75" s="135">
        <v>76</v>
      </c>
      <c r="C75" s="22" t="s">
        <v>84</v>
      </c>
      <c r="D75" s="23">
        <v>-0.70899999999999996</v>
      </c>
      <c r="E75" s="23">
        <v>-0.77</v>
      </c>
      <c r="F75" s="23">
        <v>-0.51500000000000001</v>
      </c>
      <c r="G75" s="23">
        <v>-0.51500000000000001</v>
      </c>
      <c r="H75" s="23">
        <v>-0.55100000000000005</v>
      </c>
      <c r="I75" s="23">
        <v>-0.58699999999999997</v>
      </c>
      <c r="J75" s="150">
        <v>-0.43099999999999999</v>
      </c>
      <c r="K75" s="150">
        <v>-0.52100000000000002</v>
      </c>
      <c r="L75" s="150">
        <v>-0.55100000000000005</v>
      </c>
      <c r="M75" s="150">
        <v>0</v>
      </c>
      <c r="N75" s="12">
        <v>0</v>
      </c>
      <c r="O75" s="12">
        <f t="shared" si="37"/>
        <v>0</v>
      </c>
      <c r="P75" s="12">
        <f t="shared" si="37"/>
        <v>0</v>
      </c>
      <c r="Q75" s="12">
        <f t="shared" si="37"/>
        <v>0</v>
      </c>
      <c r="R75" s="12">
        <f t="shared" si="37"/>
        <v>0</v>
      </c>
      <c r="S75" s="12">
        <f t="shared" si="38"/>
        <v>0</v>
      </c>
      <c r="T75" s="12"/>
      <c r="U75" s="12"/>
      <c r="W75" s="12">
        <f t="shared" si="39"/>
        <v>0</v>
      </c>
      <c r="X75" s="12"/>
      <c r="Y75" s="300"/>
    </row>
    <row r="76" spans="2:25" hidden="1" outlineLevel="2" x14ac:dyDescent="0.25">
      <c r="B76" s="135">
        <v>77</v>
      </c>
      <c r="C76" s="22" t="s">
        <v>85</v>
      </c>
      <c r="D76" s="23">
        <v>0</v>
      </c>
      <c r="E76" s="23">
        <v>0</v>
      </c>
      <c r="F76" s="23">
        <v>0</v>
      </c>
      <c r="G76" s="23">
        <v>0</v>
      </c>
      <c r="H76" s="23">
        <v>0</v>
      </c>
      <c r="I76" s="23">
        <v>0</v>
      </c>
      <c r="J76" s="150">
        <v>0</v>
      </c>
      <c r="K76" s="150">
        <v>0</v>
      </c>
      <c r="L76" s="150">
        <v>0</v>
      </c>
      <c r="M76" s="150">
        <v>0</v>
      </c>
      <c r="N76" s="12">
        <v>0</v>
      </c>
      <c r="O76" s="12">
        <f t="shared" si="37"/>
        <v>0</v>
      </c>
      <c r="P76" s="12">
        <f t="shared" si="37"/>
        <v>0</v>
      </c>
      <c r="Q76" s="12">
        <f t="shared" si="37"/>
        <v>0</v>
      </c>
      <c r="R76" s="12">
        <f t="shared" si="37"/>
        <v>0</v>
      </c>
      <c r="S76" s="12">
        <f t="shared" si="38"/>
        <v>0</v>
      </c>
      <c r="T76" s="12"/>
      <c r="U76" s="12"/>
      <c r="W76" s="12">
        <f t="shared" si="39"/>
        <v>0</v>
      </c>
      <c r="X76" s="12"/>
      <c r="Y76" s="300"/>
    </row>
    <row r="77" spans="2:25" hidden="1" outlineLevel="2" x14ac:dyDescent="0.25">
      <c r="B77" s="135">
        <v>78</v>
      </c>
      <c r="C77" s="22" t="s">
        <v>86</v>
      </c>
      <c r="D77" s="23">
        <v>0</v>
      </c>
      <c r="E77" s="23">
        <v>0</v>
      </c>
      <c r="F77" s="23">
        <v>0</v>
      </c>
      <c r="G77" s="23">
        <v>0</v>
      </c>
      <c r="H77" s="23">
        <v>0</v>
      </c>
      <c r="I77" s="23">
        <v>0</v>
      </c>
      <c r="J77" s="150">
        <v>0</v>
      </c>
      <c r="K77" s="150">
        <v>0</v>
      </c>
      <c r="L77" s="150">
        <v>0</v>
      </c>
      <c r="M77" s="150">
        <v>0</v>
      </c>
      <c r="N77" s="12">
        <v>-198.98024999999996</v>
      </c>
      <c r="O77" s="12">
        <f t="shared" si="37"/>
        <v>-24.872531249999994</v>
      </c>
      <c r="P77" s="12">
        <f t="shared" si="37"/>
        <v>-24.872531249999994</v>
      </c>
      <c r="Q77" s="12">
        <f t="shared" si="37"/>
        <v>-24.872531249999994</v>
      </c>
      <c r="R77" s="12">
        <f t="shared" si="37"/>
        <v>-24.872531249999994</v>
      </c>
      <c r="S77" s="12">
        <f t="shared" si="38"/>
        <v>-298.47037499999999</v>
      </c>
      <c r="T77" s="12"/>
      <c r="U77" s="12"/>
      <c r="W77" s="12">
        <f t="shared" si="39"/>
        <v>-328.31741249999993</v>
      </c>
      <c r="X77" s="12"/>
      <c r="Y77" s="300"/>
    </row>
    <row r="78" spans="2:25" hidden="1" outlineLevel="2" x14ac:dyDescent="0.25">
      <c r="B78" s="135">
        <v>79</v>
      </c>
      <c r="C78" s="22" t="s">
        <v>87</v>
      </c>
      <c r="D78" s="23">
        <v>-39.206000000000003</v>
      </c>
      <c r="E78" s="23">
        <v>-213.72900000000001</v>
      </c>
      <c r="F78" s="23">
        <v>-253.566</v>
      </c>
      <c r="G78" s="23">
        <v>-164.45099999999999</v>
      </c>
      <c r="H78" s="23">
        <v>-109.83499999999999</v>
      </c>
      <c r="I78" s="23">
        <v>-91.349000000000004</v>
      </c>
      <c r="J78" s="150">
        <v>-84.397999999999996</v>
      </c>
      <c r="K78" s="150">
        <v>-102.277</v>
      </c>
      <c r="L78" s="150">
        <v>-93.308999999999997</v>
      </c>
      <c r="M78" s="150">
        <v>-74.638000000000005</v>
      </c>
      <c r="N78" s="12">
        <v>-129.85700999999997</v>
      </c>
      <c r="O78" s="12">
        <f t="shared" si="37"/>
        <v>-16.232126249999997</v>
      </c>
      <c r="P78" s="12">
        <f t="shared" si="37"/>
        <v>-16.232126249999997</v>
      </c>
      <c r="Q78" s="12">
        <f t="shared" si="37"/>
        <v>-16.232126249999997</v>
      </c>
      <c r="R78" s="12">
        <f t="shared" si="37"/>
        <v>-16.232126249999997</v>
      </c>
      <c r="S78" s="12">
        <f t="shared" si="38"/>
        <v>-194.78551499999995</v>
      </c>
      <c r="T78" s="12"/>
      <c r="U78" s="12"/>
      <c r="W78" s="12">
        <f>($N78/8)*12*110%-1000</f>
        <v>-1214.2640664999999</v>
      </c>
      <c r="X78" s="12"/>
      <c r="Y78" s="300"/>
    </row>
    <row r="79" spans="2:25" hidden="1" outlineLevel="2" x14ac:dyDescent="0.25">
      <c r="B79" s="135">
        <v>80</v>
      </c>
      <c r="C79" s="22" t="s">
        <v>88</v>
      </c>
      <c r="D79" s="23">
        <v>-19.670999999999999</v>
      </c>
      <c r="E79" s="23">
        <v>-5.9340000000000002</v>
      </c>
      <c r="F79" s="23">
        <v>0</v>
      </c>
      <c r="G79" s="23">
        <v>-13.574999999999999</v>
      </c>
      <c r="H79" s="23">
        <v>-13.574999999999999</v>
      </c>
      <c r="I79" s="23">
        <v>-14.808999999999999</v>
      </c>
      <c r="J79" s="150">
        <v>-18.452999999999999</v>
      </c>
      <c r="K79" s="150">
        <v>-11.583</v>
      </c>
      <c r="L79" s="150">
        <v>-15.257999999999999</v>
      </c>
      <c r="M79" s="150">
        <v>-5.5430000000000001</v>
      </c>
      <c r="N79" s="12">
        <v>-18.027900000000002</v>
      </c>
      <c r="O79" s="12">
        <f t="shared" si="37"/>
        <v>-2.2534875000000003</v>
      </c>
      <c r="P79" s="12">
        <f t="shared" si="37"/>
        <v>-2.2534875000000003</v>
      </c>
      <c r="Q79" s="12">
        <f t="shared" si="37"/>
        <v>-2.2534875000000003</v>
      </c>
      <c r="R79" s="12">
        <f t="shared" si="37"/>
        <v>-2.2534875000000003</v>
      </c>
      <c r="S79" s="12">
        <f t="shared" si="38"/>
        <v>-27.041849999999997</v>
      </c>
      <c r="T79" s="12"/>
      <c r="U79" s="12"/>
      <c r="W79" s="12">
        <f t="shared" si="39"/>
        <v>-29.746035000000006</v>
      </c>
      <c r="X79" s="12"/>
      <c r="Y79" s="300"/>
    </row>
    <row r="80" spans="2:25" hidden="1" outlineLevel="2" x14ac:dyDescent="0.25">
      <c r="B80" s="135">
        <v>81</v>
      </c>
      <c r="C80" s="22" t="s">
        <v>89</v>
      </c>
      <c r="D80" s="23">
        <v>0</v>
      </c>
      <c r="E80" s="23">
        <v>0</v>
      </c>
      <c r="F80" s="23">
        <v>-1.234</v>
      </c>
      <c r="G80" s="23">
        <v>0</v>
      </c>
      <c r="H80" s="23">
        <v>0</v>
      </c>
      <c r="I80" s="23">
        <v>-11.401999999999999</v>
      </c>
      <c r="J80" s="150">
        <v>-10.132</v>
      </c>
      <c r="K80" s="150">
        <v>-8.4779999999999998</v>
      </c>
      <c r="L80" s="150">
        <v>-8.4779999999999998</v>
      </c>
      <c r="M80" s="150">
        <v>-3.7170000000000001</v>
      </c>
      <c r="N80" s="12">
        <v>-76.534399999999991</v>
      </c>
      <c r="O80" s="12">
        <f t="shared" si="37"/>
        <v>-9.5667999999999989</v>
      </c>
      <c r="P80" s="12">
        <f t="shared" si="37"/>
        <v>-9.5667999999999989</v>
      </c>
      <c r="Q80" s="12">
        <f t="shared" si="37"/>
        <v>-9.5667999999999989</v>
      </c>
      <c r="R80" s="12">
        <f t="shared" si="37"/>
        <v>-9.5667999999999989</v>
      </c>
      <c r="S80" s="12">
        <f t="shared" si="38"/>
        <v>-114.80159999999999</v>
      </c>
      <c r="T80" s="12"/>
      <c r="U80" s="12"/>
      <c r="W80" s="12">
        <f t="shared" si="39"/>
        <v>-126.28175999999999</v>
      </c>
      <c r="X80" s="12"/>
      <c r="Y80" s="300"/>
    </row>
    <row r="81" spans="2:25" hidden="1" outlineLevel="2" x14ac:dyDescent="0.25">
      <c r="B81" s="135">
        <v>82</v>
      </c>
      <c r="C81" s="22" t="s">
        <v>90</v>
      </c>
      <c r="D81" s="23">
        <v>0</v>
      </c>
      <c r="E81" s="23">
        <v>0</v>
      </c>
      <c r="F81" s="23">
        <v>0</v>
      </c>
      <c r="G81" s="23">
        <v>0</v>
      </c>
      <c r="H81" s="23">
        <v>0</v>
      </c>
      <c r="I81" s="23">
        <v>0</v>
      </c>
      <c r="J81" s="150">
        <v>0</v>
      </c>
      <c r="K81" s="150">
        <v>0</v>
      </c>
      <c r="L81" s="150">
        <v>0</v>
      </c>
      <c r="M81" s="150">
        <v>0</v>
      </c>
      <c r="N81" s="12">
        <v>0</v>
      </c>
      <c r="O81" s="12">
        <f t="shared" si="37"/>
        <v>0</v>
      </c>
      <c r="P81" s="12">
        <f t="shared" si="37"/>
        <v>0</v>
      </c>
      <c r="Q81" s="12">
        <f t="shared" si="37"/>
        <v>0</v>
      </c>
      <c r="R81" s="12">
        <f t="shared" si="37"/>
        <v>0</v>
      </c>
      <c r="S81" s="12">
        <f t="shared" si="38"/>
        <v>0</v>
      </c>
      <c r="T81" s="12"/>
      <c r="U81" s="12"/>
      <c r="W81" s="12">
        <f t="shared" si="39"/>
        <v>0</v>
      </c>
      <c r="X81" s="12"/>
      <c r="Y81" s="300"/>
    </row>
    <row r="82" spans="2:25" hidden="1" outlineLevel="2" x14ac:dyDescent="0.25">
      <c r="B82" s="135">
        <v>83</v>
      </c>
      <c r="C82" s="22" t="s">
        <v>91</v>
      </c>
      <c r="D82" s="23">
        <v>0</v>
      </c>
      <c r="E82" s="23">
        <v>0</v>
      </c>
      <c r="F82" s="23">
        <v>0</v>
      </c>
      <c r="G82" s="23">
        <v>0</v>
      </c>
      <c r="H82" s="23">
        <v>0</v>
      </c>
      <c r="I82" s="23">
        <v>0</v>
      </c>
      <c r="J82" s="150">
        <v>0</v>
      </c>
      <c r="K82" s="150">
        <v>0</v>
      </c>
      <c r="L82" s="150">
        <v>0</v>
      </c>
      <c r="M82" s="150">
        <v>0</v>
      </c>
      <c r="N82" s="12">
        <v>0</v>
      </c>
      <c r="O82" s="12">
        <f t="shared" si="37"/>
        <v>0</v>
      </c>
      <c r="P82" s="12">
        <f t="shared" si="37"/>
        <v>0</v>
      </c>
      <c r="Q82" s="12">
        <f t="shared" si="37"/>
        <v>0</v>
      </c>
      <c r="R82" s="12">
        <f t="shared" si="37"/>
        <v>0</v>
      </c>
      <c r="S82" s="12">
        <f t="shared" si="38"/>
        <v>0</v>
      </c>
      <c r="T82" s="12"/>
      <c r="U82" s="12"/>
      <c r="W82" s="12">
        <f t="shared" si="39"/>
        <v>0</v>
      </c>
      <c r="X82" s="12"/>
      <c r="Y82" s="300"/>
    </row>
    <row r="83" spans="2:25" hidden="1" outlineLevel="2" x14ac:dyDescent="0.25">
      <c r="B83" s="135">
        <v>84</v>
      </c>
      <c r="C83" s="22" t="s">
        <v>92</v>
      </c>
      <c r="D83" s="23">
        <v>0</v>
      </c>
      <c r="E83" s="23">
        <v>0</v>
      </c>
      <c r="F83" s="23">
        <v>0</v>
      </c>
      <c r="G83" s="23">
        <v>0</v>
      </c>
      <c r="H83" s="23">
        <v>0</v>
      </c>
      <c r="I83" s="23">
        <v>0</v>
      </c>
      <c r="J83" s="150">
        <v>0</v>
      </c>
      <c r="K83" s="150">
        <v>0</v>
      </c>
      <c r="L83" s="150">
        <v>0</v>
      </c>
      <c r="M83" s="150">
        <v>0</v>
      </c>
      <c r="N83" s="12">
        <v>0</v>
      </c>
      <c r="O83" s="12">
        <f t="shared" si="37"/>
        <v>0</v>
      </c>
      <c r="P83" s="12">
        <f t="shared" si="37"/>
        <v>0</v>
      </c>
      <c r="Q83" s="12">
        <f t="shared" si="37"/>
        <v>0</v>
      </c>
      <c r="R83" s="12">
        <f t="shared" si="37"/>
        <v>0</v>
      </c>
      <c r="S83" s="12">
        <f t="shared" si="38"/>
        <v>0</v>
      </c>
      <c r="T83" s="12"/>
      <c r="U83" s="12"/>
      <c r="W83" s="12">
        <f t="shared" si="39"/>
        <v>0</v>
      </c>
      <c r="X83" s="12"/>
      <c r="Y83" s="300"/>
    </row>
    <row r="84" spans="2:25" hidden="1" outlineLevel="2" x14ac:dyDescent="0.25">
      <c r="B84" s="135">
        <v>85</v>
      </c>
      <c r="C84" s="22" t="s">
        <v>49</v>
      </c>
      <c r="D84" s="23">
        <v>-12.374000000000001</v>
      </c>
      <c r="E84" s="23">
        <v>-4830.1390000000001</v>
      </c>
      <c r="F84" s="23">
        <v>-2.9079999999999999</v>
      </c>
      <c r="G84" s="23">
        <v>-3.202</v>
      </c>
      <c r="H84" s="23">
        <v>-0.29399999999999998</v>
      </c>
      <c r="I84" s="23">
        <v>0</v>
      </c>
      <c r="J84" s="150">
        <v>0</v>
      </c>
      <c r="K84" s="150">
        <v>0</v>
      </c>
      <c r="L84" s="150">
        <v>-1.23</v>
      </c>
      <c r="M84" s="150">
        <v>0</v>
      </c>
      <c r="N84" s="12">
        <v>-76.46923000000001</v>
      </c>
      <c r="O84" s="12">
        <f t="shared" si="37"/>
        <v>-9.5586537500000013</v>
      </c>
      <c r="P84" s="12">
        <f t="shared" si="37"/>
        <v>-9.5586537500000013</v>
      </c>
      <c r="Q84" s="12">
        <f t="shared" si="37"/>
        <v>-9.5586537500000013</v>
      </c>
      <c r="R84" s="12">
        <f t="shared" si="37"/>
        <v>-9.5586537500000013</v>
      </c>
      <c r="S84" s="12">
        <f t="shared" si="38"/>
        <v>-114.70384500000003</v>
      </c>
      <c r="T84" s="12"/>
      <c r="U84" s="12"/>
      <c r="W84" s="12">
        <f t="shared" si="39"/>
        <v>-126.17422950000002</v>
      </c>
      <c r="X84" s="12"/>
      <c r="Y84" s="300"/>
    </row>
    <row r="85" spans="2:25" outlineLevel="1" collapsed="1" x14ac:dyDescent="0.25">
      <c r="B85" s="135">
        <v>86</v>
      </c>
      <c r="C85" s="24" t="s">
        <v>93</v>
      </c>
      <c r="D85" s="33">
        <v>-147.86199999999999</v>
      </c>
      <c r="E85" s="33">
        <v>-471.25099999999998</v>
      </c>
      <c r="F85" s="33">
        <v>-59.8</v>
      </c>
      <c r="G85" s="33">
        <v>-8.1679999999999993</v>
      </c>
      <c r="H85" s="33">
        <v>-5.2869999999999999</v>
      </c>
      <c r="I85" s="33">
        <v>-217.267</v>
      </c>
      <c r="J85" s="155">
        <v>-888.17699999999991</v>
      </c>
      <c r="K85" s="155">
        <v>-2595.1489999999999</v>
      </c>
      <c r="L85" s="155">
        <v>-2711.7919999999999</v>
      </c>
      <c r="M85" s="155">
        <v>-405.38499999999999</v>
      </c>
      <c r="N85" s="15">
        <f t="shared" ref="N85:R85" si="40">SUBTOTAL(9,N86:N93)</f>
        <v>-8.7563000000000013</v>
      </c>
      <c r="O85" s="15">
        <f t="shared" si="40"/>
        <v>-1.0945375000000002</v>
      </c>
      <c r="P85" s="15">
        <f t="shared" si="40"/>
        <v>-1.0945375000000002</v>
      </c>
      <c r="Q85" s="15">
        <f t="shared" si="40"/>
        <v>-1.0945375000000002</v>
      </c>
      <c r="R85" s="15">
        <f t="shared" si="40"/>
        <v>-1.0945375000000002</v>
      </c>
      <c r="S85" s="15">
        <f t="shared" si="38"/>
        <v>-13.134449999999999</v>
      </c>
      <c r="T85" s="15"/>
      <c r="U85" s="15"/>
      <c r="W85" s="15">
        <f>S85*110%</f>
        <v>-14.447895000000001</v>
      </c>
      <c r="X85" s="15"/>
      <c r="Y85" s="305"/>
    </row>
    <row r="86" spans="2:25" hidden="1" outlineLevel="2" x14ac:dyDescent="0.25">
      <c r="B86" s="135">
        <v>87</v>
      </c>
      <c r="C86" s="22" t="s">
        <v>94</v>
      </c>
      <c r="D86" s="23">
        <v>0</v>
      </c>
      <c r="E86" s="23">
        <v>0</v>
      </c>
      <c r="F86" s="23">
        <v>0</v>
      </c>
      <c r="G86" s="23">
        <v>0</v>
      </c>
      <c r="H86" s="23">
        <v>0</v>
      </c>
      <c r="I86" s="23">
        <v>0</v>
      </c>
      <c r="J86" s="150">
        <v>0</v>
      </c>
      <c r="K86" s="150">
        <v>0</v>
      </c>
      <c r="L86" s="150">
        <v>0</v>
      </c>
      <c r="M86" s="150">
        <v>0</v>
      </c>
      <c r="N86" s="12">
        <v>0</v>
      </c>
      <c r="O86" s="12">
        <f t="shared" ref="O86:R93" si="41">$N86/8</f>
        <v>0</v>
      </c>
      <c r="P86" s="12">
        <f t="shared" si="41"/>
        <v>0</v>
      </c>
      <c r="Q86" s="12">
        <f t="shared" si="41"/>
        <v>0</v>
      </c>
      <c r="R86" s="12">
        <f t="shared" si="41"/>
        <v>0</v>
      </c>
      <c r="S86" s="12">
        <f t="shared" si="38"/>
        <v>0</v>
      </c>
      <c r="T86" s="12"/>
      <c r="U86" s="12"/>
      <c r="W86" s="12">
        <f t="shared" ref="W86:W93" si="42">($N86/8)*12*110%</f>
        <v>0</v>
      </c>
      <c r="X86" s="12"/>
      <c r="Y86" s="300"/>
    </row>
    <row r="87" spans="2:25" hidden="1" outlineLevel="2" x14ac:dyDescent="0.25">
      <c r="B87" s="135">
        <v>88</v>
      </c>
      <c r="C87" s="22" t="s">
        <v>95</v>
      </c>
      <c r="D87" s="23">
        <v>0</v>
      </c>
      <c r="E87" s="23">
        <v>0</v>
      </c>
      <c r="F87" s="23">
        <v>0</v>
      </c>
      <c r="G87" s="23">
        <v>0</v>
      </c>
      <c r="H87" s="23">
        <v>0</v>
      </c>
      <c r="I87" s="23">
        <v>0</v>
      </c>
      <c r="J87" s="150">
        <v>0</v>
      </c>
      <c r="K87" s="150">
        <v>0</v>
      </c>
      <c r="L87" s="150">
        <v>0</v>
      </c>
      <c r="M87" s="150">
        <v>0</v>
      </c>
      <c r="N87" s="12">
        <v>0</v>
      </c>
      <c r="O87" s="12">
        <f t="shared" si="41"/>
        <v>0</v>
      </c>
      <c r="P87" s="12">
        <f t="shared" si="41"/>
        <v>0</v>
      </c>
      <c r="Q87" s="12">
        <f t="shared" si="41"/>
        <v>0</v>
      </c>
      <c r="R87" s="12">
        <f t="shared" si="41"/>
        <v>0</v>
      </c>
      <c r="S87" s="12">
        <f t="shared" si="38"/>
        <v>0</v>
      </c>
      <c r="T87" s="12"/>
      <c r="U87" s="12"/>
      <c r="W87" s="12">
        <f t="shared" si="42"/>
        <v>0</v>
      </c>
      <c r="X87" s="12"/>
      <c r="Y87" s="300"/>
    </row>
    <row r="88" spans="2:25" hidden="1" outlineLevel="2" x14ac:dyDescent="0.25">
      <c r="B88" s="135">
        <v>89</v>
      </c>
      <c r="C88" s="22" t="s">
        <v>96</v>
      </c>
      <c r="D88" s="23">
        <v>0</v>
      </c>
      <c r="E88" s="23">
        <v>0</v>
      </c>
      <c r="F88" s="23">
        <v>0</v>
      </c>
      <c r="G88" s="23">
        <v>0</v>
      </c>
      <c r="H88" s="23">
        <v>0</v>
      </c>
      <c r="I88" s="23">
        <v>0</v>
      </c>
      <c r="J88" s="150">
        <v>0</v>
      </c>
      <c r="K88" s="150">
        <v>0</v>
      </c>
      <c r="L88" s="150">
        <v>0</v>
      </c>
      <c r="M88" s="150">
        <v>0</v>
      </c>
      <c r="N88" s="12">
        <v>0</v>
      </c>
      <c r="O88" s="12">
        <f t="shared" si="41"/>
        <v>0</v>
      </c>
      <c r="P88" s="12">
        <f t="shared" si="41"/>
        <v>0</v>
      </c>
      <c r="Q88" s="12">
        <f t="shared" si="41"/>
        <v>0</v>
      </c>
      <c r="R88" s="12">
        <f t="shared" si="41"/>
        <v>0</v>
      </c>
      <c r="S88" s="12">
        <f t="shared" si="38"/>
        <v>0</v>
      </c>
      <c r="T88" s="12"/>
      <c r="U88" s="12"/>
      <c r="W88" s="12">
        <f t="shared" si="42"/>
        <v>0</v>
      </c>
      <c r="X88" s="12"/>
      <c r="Y88" s="300"/>
    </row>
    <row r="89" spans="2:25" hidden="1" outlineLevel="2" x14ac:dyDescent="0.25">
      <c r="B89" s="135">
        <v>90</v>
      </c>
      <c r="C89" s="22" t="s">
        <v>97</v>
      </c>
      <c r="D89" s="23">
        <v>-46.917999999999999</v>
      </c>
      <c r="E89" s="23">
        <v>-2.1560000000000001</v>
      </c>
      <c r="F89" s="23">
        <v>-0.72599999999999998</v>
      </c>
      <c r="G89" s="23">
        <v>-8.1679999999999993</v>
      </c>
      <c r="H89" s="23">
        <v>-5.2869999999999999</v>
      </c>
      <c r="I89" s="23">
        <v>-4.7169999999999996</v>
      </c>
      <c r="J89" s="150">
        <v>-7.375</v>
      </c>
      <c r="K89" s="150">
        <v>-6.5919999999999996</v>
      </c>
      <c r="L89" s="150">
        <v>-7.63</v>
      </c>
      <c r="M89" s="150">
        <v>-4.3</v>
      </c>
      <c r="N89" s="12">
        <v>-8.7563000000000013</v>
      </c>
      <c r="O89" s="12">
        <f t="shared" si="41"/>
        <v>-1.0945375000000002</v>
      </c>
      <c r="P89" s="12">
        <f t="shared" si="41"/>
        <v>-1.0945375000000002</v>
      </c>
      <c r="Q89" s="12">
        <f t="shared" si="41"/>
        <v>-1.0945375000000002</v>
      </c>
      <c r="R89" s="12">
        <f t="shared" si="41"/>
        <v>-1.0945375000000002</v>
      </c>
      <c r="S89" s="12">
        <f t="shared" si="38"/>
        <v>-13.134449999999999</v>
      </c>
      <c r="T89" s="12"/>
      <c r="U89" s="12"/>
      <c r="W89" s="12">
        <f t="shared" si="42"/>
        <v>-14.447895000000003</v>
      </c>
      <c r="X89" s="12"/>
      <c r="Y89" s="300"/>
    </row>
    <row r="90" spans="2:25" hidden="1" outlineLevel="2" x14ac:dyDescent="0.25">
      <c r="B90" s="135">
        <v>91</v>
      </c>
      <c r="C90" s="22" t="s">
        <v>98</v>
      </c>
      <c r="D90" s="23">
        <v>-8.7379999999999995</v>
      </c>
      <c r="E90" s="23">
        <v>-8.7780000000000005</v>
      </c>
      <c r="F90" s="23">
        <v>-59.073999999999998</v>
      </c>
      <c r="G90" s="23">
        <v>0</v>
      </c>
      <c r="H90" s="23">
        <v>0</v>
      </c>
      <c r="I90" s="23">
        <v>0</v>
      </c>
      <c r="J90" s="150">
        <v>0</v>
      </c>
      <c r="K90" s="150">
        <v>0</v>
      </c>
      <c r="L90" s="150">
        <v>0</v>
      </c>
      <c r="M90" s="150">
        <v>0</v>
      </c>
      <c r="N90" s="12">
        <v>0</v>
      </c>
      <c r="O90" s="12">
        <f t="shared" si="41"/>
        <v>0</v>
      </c>
      <c r="P90" s="12">
        <f t="shared" si="41"/>
        <v>0</v>
      </c>
      <c r="Q90" s="12">
        <f t="shared" si="41"/>
        <v>0</v>
      </c>
      <c r="R90" s="12">
        <f t="shared" si="41"/>
        <v>0</v>
      </c>
      <c r="S90" s="12">
        <f t="shared" si="38"/>
        <v>0</v>
      </c>
      <c r="T90" s="12"/>
      <c r="U90" s="12"/>
      <c r="W90" s="12">
        <f t="shared" si="42"/>
        <v>0</v>
      </c>
      <c r="X90" s="12"/>
      <c r="Y90" s="300"/>
    </row>
    <row r="91" spans="2:25" hidden="1" outlineLevel="2" x14ac:dyDescent="0.25">
      <c r="B91" s="135">
        <v>92</v>
      </c>
      <c r="C91" s="22" t="s">
        <v>99</v>
      </c>
      <c r="D91" s="23">
        <v>-15.972</v>
      </c>
      <c r="E91" s="23">
        <v>-64.344999999999999</v>
      </c>
      <c r="F91" s="23">
        <v>0</v>
      </c>
      <c r="G91" s="23">
        <v>0</v>
      </c>
      <c r="H91" s="23">
        <v>0</v>
      </c>
      <c r="I91" s="23">
        <v>-29.716999999999999</v>
      </c>
      <c r="J91" s="150">
        <v>-123.133</v>
      </c>
      <c r="K91" s="150">
        <v>-361.85399999999998</v>
      </c>
      <c r="L91" s="150">
        <v>-378.00099999999998</v>
      </c>
      <c r="M91" s="150">
        <v>-56.066000000000003</v>
      </c>
      <c r="N91" s="12">
        <v>0</v>
      </c>
      <c r="O91" s="12">
        <f t="shared" si="41"/>
        <v>0</v>
      </c>
      <c r="P91" s="12">
        <f t="shared" si="41"/>
        <v>0</v>
      </c>
      <c r="Q91" s="12">
        <f t="shared" si="41"/>
        <v>0</v>
      </c>
      <c r="R91" s="12">
        <f t="shared" si="41"/>
        <v>0</v>
      </c>
      <c r="S91" s="12">
        <f t="shared" si="38"/>
        <v>0</v>
      </c>
      <c r="T91" s="12"/>
      <c r="U91" s="12"/>
      <c r="W91" s="12">
        <f t="shared" si="42"/>
        <v>0</v>
      </c>
      <c r="X91" s="12"/>
      <c r="Y91" s="300"/>
    </row>
    <row r="92" spans="2:25" hidden="1" outlineLevel="2" x14ac:dyDescent="0.25">
      <c r="B92" s="135">
        <v>93</v>
      </c>
      <c r="C92" s="22" t="s">
        <v>100</v>
      </c>
      <c r="D92" s="23">
        <v>0</v>
      </c>
      <c r="E92" s="23">
        <v>0</v>
      </c>
      <c r="F92" s="23">
        <v>0</v>
      </c>
      <c r="G92" s="23">
        <v>0</v>
      </c>
      <c r="H92" s="23">
        <v>0</v>
      </c>
      <c r="I92" s="23">
        <v>0</v>
      </c>
      <c r="J92" s="150">
        <v>0</v>
      </c>
      <c r="K92" s="150">
        <v>0</v>
      </c>
      <c r="L92" s="150">
        <v>0</v>
      </c>
      <c r="M92" s="150">
        <v>0</v>
      </c>
      <c r="N92" s="12">
        <v>0</v>
      </c>
      <c r="O92" s="12">
        <f t="shared" si="41"/>
        <v>0</v>
      </c>
      <c r="P92" s="12">
        <f t="shared" si="41"/>
        <v>0</v>
      </c>
      <c r="Q92" s="12">
        <f t="shared" si="41"/>
        <v>0</v>
      </c>
      <c r="R92" s="12">
        <f t="shared" si="41"/>
        <v>0</v>
      </c>
      <c r="S92" s="12">
        <f t="shared" si="38"/>
        <v>0</v>
      </c>
      <c r="T92" s="12"/>
      <c r="U92" s="12"/>
      <c r="W92" s="12">
        <f t="shared" si="42"/>
        <v>0</v>
      </c>
      <c r="X92" s="12"/>
      <c r="Y92" s="300"/>
    </row>
    <row r="93" spans="2:25" hidden="1" outlineLevel="2" x14ac:dyDescent="0.25">
      <c r="B93" s="135">
        <v>94</v>
      </c>
      <c r="C93" s="22" t="s">
        <v>101</v>
      </c>
      <c r="D93" s="23">
        <v>-76.233999999999995</v>
      </c>
      <c r="E93" s="23">
        <v>-395.97199999999998</v>
      </c>
      <c r="F93" s="23">
        <v>0</v>
      </c>
      <c r="G93" s="23">
        <v>0</v>
      </c>
      <c r="H93" s="23">
        <v>0</v>
      </c>
      <c r="I93" s="23">
        <v>-182.833</v>
      </c>
      <c r="J93" s="150">
        <v>-757.66899999999998</v>
      </c>
      <c r="K93" s="150">
        <v>-2226.703</v>
      </c>
      <c r="L93" s="150">
        <v>-2326.1610000000001</v>
      </c>
      <c r="M93" s="150">
        <v>-345.01900000000001</v>
      </c>
      <c r="N93" s="12">
        <v>0</v>
      </c>
      <c r="O93" s="12">
        <f t="shared" si="41"/>
        <v>0</v>
      </c>
      <c r="P93" s="12">
        <f t="shared" si="41"/>
        <v>0</v>
      </c>
      <c r="Q93" s="12">
        <f t="shared" si="41"/>
        <v>0</v>
      </c>
      <c r="R93" s="12">
        <f t="shared" si="41"/>
        <v>0</v>
      </c>
      <c r="S93" s="12">
        <f t="shared" si="38"/>
        <v>0</v>
      </c>
      <c r="T93" s="12"/>
      <c r="U93" s="12"/>
      <c r="W93" s="12">
        <f t="shared" si="42"/>
        <v>0</v>
      </c>
      <c r="X93" s="12"/>
      <c r="Y93" s="300"/>
    </row>
    <row r="94" spans="2:25" outlineLevel="1" collapsed="1" x14ac:dyDescent="0.25">
      <c r="B94" s="135">
        <v>96</v>
      </c>
      <c r="C94" s="24" t="s">
        <v>102</v>
      </c>
      <c r="D94" s="33">
        <v>-42.863999999999997</v>
      </c>
      <c r="E94" s="33">
        <v>-1450.6299999999999</v>
      </c>
      <c r="F94" s="33">
        <v>-14936.511</v>
      </c>
      <c r="G94" s="33">
        <v>-13486.614</v>
      </c>
      <c r="H94" s="33">
        <v>-12497.607</v>
      </c>
      <c r="I94" s="33">
        <v>-9846.5320000000011</v>
      </c>
      <c r="J94" s="155">
        <v>-9860.5160000000014</v>
      </c>
      <c r="K94" s="155">
        <v>-487.90300000000002</v>
      </c>
      <c r="L94" s="155">
        <v>-447.08199999999999</v>
      </c>
      <c r="M94" s="155">
        <v>-292.79299999999995</v>
      </c>
      <c r="N94" s="15">
        <f t="shared" ref="N94:R94" si="43">SUBTOTAL(9,N95:N104)</f>
        <v>-2621.3723499999996</v>
      </c>
      <c r="O94" s="15">
        <f t="shared" si="43"/>
        <v>-67.508399999999966</v>
      </c>
      <c r="P94" s="15">
        <f t="shared" si="43"/>
        <v>-67.508399999999966</v>
      </c>
      <c r="Q94" s="15">
        <f t="shared" si="43"/>
        <v>-67.508399999999966</v>
      </c>
      <c r="R94" s="15">
        <f t="shared" si="43"/>
        <v>-67.508399999999966</v>
      </c>
      <c r="S94" s="15">
        <f t="shared" si="38"/>
        <v>-2891.4059500000003</v>
      </c>
      <c r="T94" s="15"/>
      <c r="U94" s="15"/>
      <c r="W94" s="15">
        <f>SUBTOTAL(9,W95:W104)*110%</f>
        <v>-980.22196799999972</v>
      </c>
      <c r="X94" s="15"/>
      <c r="Y94" s="305"/>
    </row>
    <row r="95" spans="2:25" hidden="1" outlineLevel="2" x14ac:dyDescent="0.25">
      <c r="B95" s="135">
        <v>97</v>
      </c>
      <c r="C95" s="22" t="s">
        <v>103</v>
      </c>
      <c r="D95" s="23">
        <v>0</v>
      </c>
      <c r="E95" s="23">
        <v>0</v>
      </c>
      <c r="F95" s="23">
        <v>-113.697</v>
      </c>
      <c r="G95" s="23">
        <v>-12.304</v>
      </c>
      <c r="H95" s="23">
        <v>0</v>
      </c>
      <c r="I95" s="23">
        <v>0</v>
      </c>
      <c r="J95" s="150">
        <v>0</v>
      </c>
      <c r="K95" s="150">
        <v>-2.9000000000000001E-2</v>
      </c>
      <c r="L95" s="150">
        <v>0</v>
      </c>
      <c r="M95" s="150">
        <v>0</v>
      </c>
      <c r="N95" s="12">
        <v>-2081.3051499999997</v>
      </c>
      <c r="O95" s="12">
        <v>0</v>
      </c>
      <c r="P95" s="12">
        <v>0</v>
      </c>
      <c r="Q95" s="12">
        <v>0</v>
      </c>
      <c r="R95" s="12">
        <v>0</v>
      </c>
      <c r="S95" s="12">
        <f t="shared" si="38"/>
        <v>-2081.3051499999997</v>
      </c>
      <c r="T95" s="12"/>
      <c r="U95" s="12"/>
      <c r="W95" s="12">
        <v>0</v>
      </c>
      <c r="X95" s="12"/>
      <c r="Y95" s="300"/>
    </row>
    <row r="96" spans="2:25" hidden="1" outlineLevel="2" x14ac:dyDescent="0.25">
      <c r="B96" s="135">
        <v>98</v>
      </c>
      <c r="C96" s="22" t="s">
        <v>104</v>
      </c>
      <c r="D96" s="23">
        <v>-44.290999999999997</v>
      </c>
      <c r="E96" s="23">
        <v>-1464.58</v>
      </c>
      <c r="F96" s="23">
        <v>-14482.511</v>
      </c>
      <c r="G96" s="23">
        <v>-13049.428</v>
      </c>
      <c r="H96" s="23">
        <v>-12162.057000000001</v>
      </c>
      <c r="I96" s="23">
        <v>-9553.8970000000008</v>
      </c>
      <c r="J96" s="150">
        <v>-9533.1290000000008</v>
      </c>
      <c r="K96" s="150">
        <v>-104.673</v>
      </c>
      <c r="L96" s="150">
        <v>-113.505</v>
      </c>
      <c r="M96" s="150">
        <v>-62.353000000000002</v>
      </c>
      <c r="N96" s="12">
        <v>-319.91418999999985</v>
      </c>
      <c r="O96" s="12">
        <f t="shared" ref="O96:R104" si="44">$N96/8</f>
        <v>-39.989273749999981</v>
      </c>
      <c r="P96" s="12">
        <f t="shared" si="44"/>
        <v>-39.989273749999981</v>
      </c>
      <c r="Q96" s="12">
        <f t="shared" si="44"/>
        <v>-39.989273749999981</v>
      </c>
      <c r="R96" s="12">
        <f t="shared" si="44"/>
        <v>-39.989273749999981</v>
      </c>
      <c r="S96" s="12">
        <f t="shared" si="38"/>
        <v>-479.87128499999983</v>
      </c>
      <c r="T96" s="12"/>
      <c r="U96" s="12"/>
      <c r="W96" s="12">
        <f t="shared" ref="W96:W104" si="45">($N96/8)*12*110%</f>
        <v>-527.85841349999976</v>
      </c>
      <c r="X96" s="12"/>
      <c r="Y96" s="300"/>
    </row>
    <row r="97" spans="2:25" hidden="1" outlineLevel="2" x14ac:dyDescent="0.25">
      <c r="B97" s="135">
        <v>99</v>
      </c>
      <c r="C97" s="22" t="s">
        <v>105</v>
      </c>
      <c r="D97" s="23">
        <v>0</v>
      </c>
      <c r="E97" s="23">
        <v>0</v>
      </c>
      <c r="F97" s="23">
        <v>-346.5</v>
      </c>
      <c r="G97" s="23">
        <v>-424.88200000000001</v>
      </c>
      <c r="H97" s="23">
        <v>-374.47</v>
      </c>
      <c r="I97" s="23">
        <v>-292.63499999999999</v>
      </c>
      <c r="J97" s="150">
        <v>-327.387</v>
      </c>
      <c r="K97" s="150">
        <v>-383.20100000000002</v>
      </c>
      <c r="L97" s="150">
        <v>-405.72500000000002</v>
      </c>
      <c r="M97" s="150">
        <v>-230.45599999999999</v>
      </c>
      <c r="N97" s="12">
        <v>-220.15300999999994</v>
      </c>
      <c r="O97" s="12">
        <f t="shared" si="44"/>
        <v>-27.519126249999992</v>
      </c>
      <c r="P97" s="12">
        <f t="shared" si="44"/>
        <v>-27.519126249999992</v>
      </c>
      <c r="Q97" s="12">
        <f t="shared" si="44"/>
        <v>-27.519126249999992</v>
      </c>
      <c r="R97" s="12">
        <f t="shared" si="44"/>
        <v>-27.519126249999992</v>
      </c>
      <c r="S97" s="12">
        <f t="shared" si="38"/>
        <v>-330.22951499999994</v>
      </c>
      <c r="T97" s="12"/>
      <c r="U97" s="12"/>
      <c r="W97" s="12">
        <f t="shared" si="45"/>
        <v>-363.25246649999991</v>
      </c>
      <c r="X97" s="12"/>
      <c r="Y97" s="300"/>
    </row>
    <row r="98" spans="2:25" hidden="1" outlineLevel="2" x14ac:dyDescent="0.25">
      <c r="B98" s="135">
        <v>100</v>
      </c>
      <c r="C98" s="22" t="s">
        <v>106</v>
      </c>
      <c r="D98" s="23">
        <v>0</v>
      </c>
      <c r="E98" s="23">
        <v>0</v>
      </c>
      <c r="F98" s="23">
        <v>0</v>
      </c>
      <c r="G98" s="23">
        <v>0</v>
      </c>
      <c r="H98" s="23">
        <v>0</v>
      </c>
      <c r="I98" s="23">
        <v>0</v>
      </c>
      <c r="J98" s="150">
        <v>0</v>
      </c>
      <c r="K98" s="150">
        <v>0</v>
      </c>
      <c r="L98" s="150">
        <v>0</v>
      </c>
      <c r="M98" s="150">
        <v>0</v>
      </c>
      <c r="N98" s="12">
        <v>0</v>
      </c>
      <c r="O98" s="12">
        <f t="shared" si="44"/>
        <v>0</v>
      </c>
      <c r="P98" s="12">
        <f t="shared" si="44"/>
        <v>0</v>
      </c>
      <c r="Q98" s="12">
        <f t="shared" si="44"/>
        <v>0</v>
      </c>
      <c r="R98" s="12">
        <f t="shared" si="44"/>
        <v>0</v>
      </c>
      <c r="S98" s="12">
        <f t="shared" si="38"/>
        <v>0</v>
      </c>
      <c r="T98" s="12"/>
      <c r="U98" s="12"/>
      <c r="W98" s="12">
        <f t="shared" si="45"/>
        <v>0</v>
      </c>
      <c r="X98" s="12"/>
      <c r="Y98" s="300"/>
    </row>
    <row r="99" spans="2:25" hidden="1" outlineLevel="2" x14ac:dyDescent="0.25">
      <c r="B99" s="135">
        <v>101</v>
      </c>
      <c r="C99" s="22" t="s">
        <v>107</v>
      </c>
      <c r="D99" s="23">
        <v>0</v>
      </c>
      <c r="E99" s="23">
        <v>0</v>
      </c>
      <c r="F99" s="23">
        <v>0</v>
      </c>
      <c r="G99" s="23">
        <v>0</v>
      </c>
      <c r="H99" s="23">
        <v>0</v>
      </c>
      <c r="I99" s="23">
        <v>0</v>
      </c>
      <c r="J99" s="150">
        <v>0</v>
      </c>
      <c r="K99" s="150">
        <v>0</v>
      </c>
      <c r="L99" s="150">
        <v>0</v>
      </c>
      <c r="M99" s="150">
        <v>0</v>
      </c>
      <c r="N99" s="12">
        <v>0</v>
      </c>
      <c r="O99" s="12">
        <f t="shared" si="44"/>
        <v>0</v>
      </c>
      <c r="P99" s="12">
        <f t="shared" si="44"/>
        <v>0</v>
      </c>
      <c r="Q99" s="12">
        <f t="shared" si="44"/>
        <v>0</v>
      </c>
      <c r="R99" s="12">
        <f t="shared" si="44"/>
        <v>0</v>
      </c>
      <c r="S99" s="12">
        <f t="shared" si="38"/>
        <v>0</v>
      </c>
      <c r="T99" s="12"/>
      <c r="U99" s="12"/>
      <c r="W99" s="12">
        <f t="shared" si="45"/>
        <v>0</v>
      </c>
      <c r="X99" s="12"/>
      <c r="Y99" s="300"/>
    </row>
    <row r="100" spans="2:25" hidden="1" outlineLevel="2" x14ac:dyDescent="0.25">
      <c r="B100" s="135">
        <v>102</v>
      </c>
      <c r="C100" s="22" t="s">
        <v>108</v>
      </c>
      <c r="D100" s="23">
        <v>0</v>
      </c>
      <c r="E100" s="23">
        <v>0</v>
      </c>
      <c r="F100" s="23">
        <v>6.1970000000000001</v>
      </c>
      <c r="G100" s="23">
        <v>0</v>
      </c>
      <c r="H100" s="23">
        <v>38.92</v>
      </c>
      <c r="I100" s="23">
        <v>0</v>
      </c>
      <c r="J100" s="150">
        <v>0</v>
      </c>
      <c r="K100" s="150">
        <v>0</v>
      </c>
      <c r="L100" s="150">
        <v>72.147999999999996</v>
      </c>
      <c r="M100" s="150">
        <v>1.6E-2</v>
      </c>
      <c r="N100" s="12">
        <v>0</v>
      </c>
      <c r="O100" s="12">
        <f t="shared" si="44"/>
        <v>0</v>
      </c>
      <c r="P100" s="12">
        <f t="shared" si="44"/>
        <v>0</v>
      </c>
      <c r="Q100" s="12">
        <f t="shared" si="44"/>
        <v>0</v>
      </c>
      <c r="R100" s="12">
        <f t="shared" si="44"/>
        <v>0</v>
      </c>
      <c r="S100" s="12">
        <f t="shared" si="38"/>
        <v>0</v>
      </c>
      <c r="T100" s="12"/>
      <c r="U100" s="12"/>
      <c r="W100" s="12">
        <f t="shared" si="45"/>
        <v>0</v>
      </c>
      <c r="X100" s="12"/>
      <c r="Y100" s="300"/>
    </row>
    <row r="101" spans="2:25" hidden="1" outlineLevel="2" x14ac:dyDescent="0.25">
      <c r="B101" s="135">
        <v>103</v>
      </c>
      <c r="C101" s="22" t="s">
        <v>109</v>
      </c>
      <c r="D101" s="23">
        <v>1.427</v>
      </c>
      <c r="E101" s="23">
        <v>13.95</v>
      </c>
      <c r="F101" s="23">
        <v>0</v>
      </c>
      <c r="G101" s="23">
        <v>0</v>
      </c>
      <c r="H101" s="23">
        <v>0</v>
      </c>
      <c r="I101" s="23">
        <v>0</v>
      </c>
      <c r="J101" s="150">
        <v>0</v>
      </c>
      <c r="K101" s="150">
        <v>0</v>
      </c>
      <c r="L101" s="150">
        <v>0</v>
      </c>
      <c r="M101" s="150">
        <v>0</v>
      </c>
      <c r="N101" s="12">
        <v>0</v>
      </c>
      <c r="O101" s="12">
        <f t="shared" si="44"/>
        <v>0</v>
      </c>
      <c r="P101" s="12">
        <f t="shared" si="44"/>
        <v>0</v>
      </c>
      <c r="Q101" s="12">
        <f t="shared" si="44"/>
        <v>0</v>
      </c>
      <c r="R101" s="12">
        <f t="shared" si="44"/>
        <v>0</v>
      </c>
      <c r="S101" s="12">
        <f t="shared" si="38"/>
        <v>0</v>
      </c>
      <c r="T101" s="12"/>
      <c r="U101" s="12"/>
      <c r="W101" s="12">
        <f t="shared" si="45"/>
        <v>0</v>
      </c>
      <c r="X101" s="12"/>
      <c r="Y101" s="300"/>
    </row>
    <row r="102" spans="2:25" hidden="1" outlineLevel="2" x14ac:dyDescent="0.25">
      <c r="B102" s="135">
        <v>104</v>
      </c>
      <c r="C102" s="22" t="s">
        <v>110</v>
      </c>
      <c r="D102" s="23">
        <v>0</v>
      </c>
      <c r="E102" s="23">
        <v>0</v>
      </c>
      <c r="F102" s="23">
        <v>0</v>
      </c>
      <c r="G102" s="23">
        <v>0</v>
      </c>
      <c r="H102" s="23">
        <v>0</v>
      </c>
      <c r="I102" s="23">
        <v>0</v>
      </c>
      <c r="J102" s="150">
        <v>0</v>
      </c>
      <c r="K102" s="150">
        <v>0</v>
      </c>
      <c r="L102" s="150">
        <v>0</v>
      </c>
      <c r="M102" s="150">
        <v>0</v>
      </c>
      <c r="N102" s="12">
        <v>0</v>
      </c>
      <c r="O102" s="12">
        <f t="shared" si="44"/>
        <v>0</v>
      </c>
      <c r="P102" s="12">
        <f t="shared" si="44"/>
        <v>0</v>
      </c>
      <c r="Q102" s="12">
        <f t="shared" si="44"/>
        <v>0</v>
      </c>
      <c r="R102" s="12">
        <f t="shared" si="44"/>
        <v>0</v>
      </c>
      <c r="S102" s="12">
        <f t="shared" si="38"/>
        <v>0</v>
      </c>
      <c r="T102" s="12"/>
      <c r="U102" s="12"/>
      <c r="W102" s="12">
        <f t="shared" si="45"/>
        <v>0</v>
      </c>
      <c r="X102" s="12"/>
      <c r="Y102" s="300"/>
    </row>
    <row r="103" spans="2:25" hidden="1" outlineLevel="2" x14ac:dyDescent="0.25">
      <c r="B103" s="135">
        <v>105</v>
      </c>
      <c r="C103" s="22" t="s">
        <v>111</v>
      </c>
      <c r="D103" s="23">
        <v>0</v>
      </c>
      <c r="E103" s="23">
        <v>0</v>
      </c>
      <c r="F103" s="23">
        <v>0</v>
      </c>
      <c r="G103" s="23">
        <v>0</v>
      </c>
      <c r="H103" s="23">
        <v>0</v>
      </c>
      <c r="I103" s="23">
        <v>0</v>
      </c>
      <c r="J103" s="150">
        <v>0</v>
      </c>
      <c r="K103" s="150">
        <v>0</v>
      </c>
      <c r="L103" s="150">
        <v>0</v>
      </c>
      <c r="M103" s="150">
        <v>0</v>
      </c>
      <c r="N103" s="12">
        <v>0</v>
      </c>
      <c r="O103" s="12">
        <f t="shared" si="44"/>
        <v>0</v>
      </c>
      <c r="P103" s="12">
        <f t="shared" si="44"/>
        <v>0</v>
      </c>
      <c r="Q103" s="12">
        <f t="shared" si="44"/>
        <v>0</v>
      </c>
      <c r="R103" s="12">
        <f t="shared" si="44"/>
        <v>0</v>
      </c>
      <c r="S103" s="12">
        <f t="shared" si="38"/>
        <v>0</v>
      </c>
      <c r="T103" s="12"/>
      <c r="U103" s="12"/>
      <c r="W103" s="12">
        <f t="shared" si="45"/>
        <v>0</v>
      </c>
      <c r="X103" s="12"/>
      <c r="Y103" s="300"/>
    </row>
    <row r="104" spans="2:25" hidden="1" outlineLevel="2" x14ac:dyDescent="0.25">
      <c r="B104" s="135">
        <v>106</v>
      </c>
      <c r="C104" s="22" t="s">
        <v>112</v>
      </c>
      <c r="D104" s="23">
        <v>0</v>
      </c>
      <c r="E104" s="23">
        <v>0</v>
      </c>
      <c r="F104" s="23">
        <v>0</v>
      </c>
      <c r="G104" s="23">
        <v>0</v>
      </c>
      <c r="H104" s="23">
        <v>0</v>
      </c>
      <c r="I104" s="23">
        <v>0</v>
      </c>
      <c r="J104" s="150">
        <v>0</v>
      </c>
      <c r="K104" s="150">
        <v>0</v>
      </c>
      <c r="L104" s="150">
        <v>0</v>
      </c>
      <c r="M104" s="150">
        <v>0</v>
      </c>
      <c r="N104" s="12">
        <v>0</v>
      </c>
      <c r="O104" s="12">
        <f t="shared" si="44"/>
        <v>0</v>
      </c>
      <c r="P104" s="12">
        <f t="shared" si="44"/>
        <v>0</v>
      </c>
      <c r="Q104" s="12">
        <f t="shared" si="44"/>
        <v>0</v>
      </c>
      <c r="R104" s="12">
        <f t="shared" si="44"/>
        <v>0</v>
      </c>
      <c r="S104" s="12">
        <f t="shared" si="38"/>
        <v>0</v>
      </c>
      <c r="T104" s="12"/>
      <c r="U104" s="12"/>
      <c r="W104" s="12">
        <f t="shared" si="45"/>
        <v>0</v>
      </c>
      <c r="X104" s="12"/>
      <c r="Y104" s="300"/>
    </row>
    <row r="105" spans="2:25" outlineLevel="1" collapsed="1" x14ac:dyDescent="0.25">
      <c r="B105" s="135">
        <v>107</v>
      </c>
      <c r="C105" s="24" t="s">
        <v>113</v>
      </c>
      <c r="D105" s="33">
        <v>-21.574999999999999</v>
      </c>
      <c r="E105" s="33">
        <v>-6156.201</v>
      </c>
      <c r="F105" s="33">
        <v>-99.078000000000003</v>
      </c>
      <c r="G105" s="33">
        <v>-443.435</v>
      </c>
      <c r="H105" s="33">
        <v>-130.048</v>
      </c>
      <c r="I105" s="33">
        <v>-23.128999999999998</v>
      </c>
      <c r="J105" s="155">
        <v>-13906.539000000001</v>
      </c>
      <c r="K105" s="155">
        <v>-0.42499999999999999</v>
      </c>
      <c r="L105" s="155">
        <v>-0.40400000000000003</v>
      </c>
      <c r="M105" s="155">
        <v>-0.21299999999999999</v>
      </c>
      <c r="N105" s="15">
        <f t="shared" ref="N105:R105" si="46">SUBTOTAL(9,N106:N113)</f>
        <v>-1225.7750000000001</v>
      </c>
      <c r="O105" s="15">
        <f t="shared" si="46"/>
        <v>-153.22187500000001</v>
      </c>
      <c r="P105" s="15">
        <f t="shared" si="46"/>
        <v>-153.22187500000001</v>
      </c>
      <c r="Q105" s="15">
        <f t="shared" si="46"/>
        <v>-153.22187500000001</v>
      </c>
      <c r="R105" s="15">
        <f t="shared" si="46"/>
        <v>-153.22187500000001</v>
      </c>
      <c r="S105" s="15">
        <f t="shared" si="38"/>
        <v>-1838.6624999999999</v>
      </c>
      <c r="T105" s="15"/>
      <c r="U105" s="15"/>
      <c r="W105" s="15">
        <f>S105*105%</f>
        <v>-1930.5956249999999</v>
      </c>
      <c r="X105" s="15"/>
      <c r="Y105" s="305" t="s">
        <v>114</v>
      </c>
    </row>
    <row r="106" spans="2:25" hidden="1" outlineLevel="2" x14ac:dyDescent="0.25">
      <c r="B106" s="135">
        <v>108</v>
      </c>
      <c r="C106" s="22" t="s">
        <v>115</v>
      </c>
      <c r="D106" s="23">
        <v>0</v>
      </c>
      <c r="E106" s="23">
        <v>-13.131</v>
      </c>
      <c r="F106" s="23">
        <v>-6.6580000000000004</v>
      </c>
      <c r="G106" s="23">
        <v>-6.8460000000000001</v>
      </c>
      <c r="H106" s="23">
        <v>-9.0709999999999997</v>
      </c>
      <c r="I106" s="23">
        <v>-1.5740000000000001</v>
      </c>
      <c r="J106" s="150">
        <v>-13902.555</v>
      </c>
      <c r="K106" s="150">
        <v>0</v>
      </c>
      <c r="L106" s="150">
        <v>0</v>
      </c>
      <c r="M106" s="150">
        <v>0</v>
      </c>
      <c r="N106" s="12">
        <v>-0.95333999999999997</v>
      </c>
      <c r="O106" s="12">
        <f t="shared" ref="O106:R113" si="47">$N106/8</f>
        <v>-0.1191675</v>
      </c>
      <c r="P106" s="12">
        <f t="shared" si="47"/>
        <v>-0.1191675</v>
      </c>
      <c r="Q106" s="12">
        <f t="shared" si="47"/>
        <v>-0.1191675</v>
      </c>
      <c r="R106" s="12">
        <f t="shared" si="47"/>
        <v>-0.1191675</v>
      </c>
      <c r="S106" s="12">
        <f t="shared" si="38"/>
        <v>-1.4300100000000002</v>
      </c>
      <c r="T106" s="12"/>
      <c r="U106" s="12"/>
      <c r="W106" s="12">
        <f>($N106/8)*12*105%</f>
        <v>-1.5015105</v>
      </c>
      <c r="X106" s="12"/>
      <c r="Y106" s="300"/>
    </row>
    <row r="107" spans="2:25" hidden="1" outlineLevel="2" x14ac:dyDescent="0.25">
      <c r="B107" s="135">
        <v>109</v>
      </c>
      <c r="C107" s="22" t="s">
        <v>116</v>
      </c>
      <c r="D107" s="23">
        <v>0</v>
      </c>
      <c r="E107" s="23">
        <v>0</v>
      </c>
      <c r="F107" s="23">
        <v>0</v>
      </c>
      <c r="G107" s="23">
        <v>0</v>
      </c>
      <c r="H107" s="23">
        <v>0</v>
      </c>
      <c r="I107" s="23">
        <v>0</v>
      </c>
      <c r="J107" s="150">
        <v>0</v>
      </c>
      <c r="K107" s="150">
        <v>0</v>
      </c>
      <c r="L107" s="150">
        <v>0</v>
      </c>
      <c r="M107" s="150">
        <v>0</v>
      </c>
      <c r="N107" s="12">
        <v>0</v>
      </c>
      <c r="O107" s="12">
        <f t="shared" si="47"/>
        <v>0</v>
      </c>
      <c r="P107" s="12">
        <f t="shared" si="47"/>
        <v>0</v>
      </c>
      <c r="Q107" s="12">
        <f t="shared" si="47"/>
        <v>0</v>
      </c>
      <c r="R107" s="12">
        <f t="shared" si="47"/>
        <v>0</v>
      </c>
      <c r="S107" s="12">
        <f t="shared" si="38"/>
        <v>0</v>
      </c>
      <c r="T107" s="12"/>
      <c r="U107" s="12"/>
      <c r="W107" s="12">
        <f t="shared" ref="W107:W113" si="48">($N107/8)*12*105%</f>
        <v>0</v>
      </c>
      <c r="X107" s="12"/>
      <c r="Y107" s="300"/>
    </row>
    <row r="108" spans="2:25" hidden="1" outlineLevel="2" x14ac:dyDescent="0.25">
      <c r="B108" s="135">
        <v>110</v>
      </c>
      <c r="C108" s="22" t="s">
        <v>117</v>
      </c>
      <c r="D108" s="23">
        <v>0</v>
      </c>
      <c r="E108" s="23">
        <v>0</v>
      </c>
      <c r="F108" s="23">
        <v>-0.111</v>
      </c>
      <c r="G108" s="23">
        <v>-0.377</v>
      </c>
      <c r="H108" s="23">
        <v>-0.60099999999999998</v>
      </c>
      <c r="I108" s="23">
        <v>-0.28299999999999997</v>
      </c>
      <c r="J108" s="150">
        <v>-0.63700000000000001</v>
      </c>
      <c r="K108" s="150">
        <v>-0.38400000000000001</v>
      </c>
      <c r="L108" s="150">
        <v>-0.40400000000000003</v>
      </c>
      <c r="M108" s="150">
        <v>-0.21299999999999999</v>
      </c>
      <c r="N108" s="12">
        <v>0</v>
      </c>
      <c r="O108" s="12">
        <f t="shared" si="47"/>
        <v>0</v>
      </c>
      <c r="P108" s="12">
        <f t="shared" si="47"/>
        <v>0</v>
      </c>
      <c r="Q108" s="12">
        <f t="shared" si="47"/>
        <v>0</v>
      </c>
      <c r="R108" s="12">
        <f t="shared" si="47"/>
        <v>0</v>
      </c>
      <c r="S108" s="12">
        <f t="shared" si="38"/>
        <v>0</v>
      </c>
      <c r="T108" s="12"/>
      <c r="U108" s="12"/>
      <c r="W108" s="12">
        <f t="shared" si="48"/>
        <v>0</v>
      </c>
      <c r="X108" s="12"/>
      <c r="Y108" s="300"/>
    </row>
    <row r="109" spans="2:25" hidden="1" outlineLevel="2" x14ac:dyDescent="0.25">
      <c r="B109" s="135">
        <v>111</v>
      </c>
      <c r="C109" s="22" t="s">
        <v>118</v>
      </c>
      <c r="D109" s="23">
        <v>-21.574999999999999</v>
      </c>
      <c r="E109" s="23">
        <v>-6143.07</v>
      </c>
      <c r="F109" s="23">
        <v>0</v>
      </c>
      <c r="G109" s="23">
        <v>0</v>
      </c>
      <c r="H109" s="23">
        <v>-13.675000000000001</v>
      </c>
      <c r="I109" s="23">
        <v>-8.3350000000000009</v>
      </c>
      <c r="J109" s="150">
        <v>-3.347</v>
      </c>
      <c r="K109" s="150">
        <v>-4.1000000000000002E-2</v>
      </c>
      <c r="L109" s="150">
        <v>0</v>
      </c>
      <c r="M109" s="150">
        <v>0</v>
      </c>
      <c r="N109" s="12">
        <v>0</v>
      </c>
      <c r="O109" s="12">
        <f t="shared" si="47"/>
        <v>0</v>
      </c>
      <c r="P109" s="12">
        <f t="shared" si="47"/>
        <v>0</v>
      </c>
      <c r="Q109" s="12">
        <f t="shared" si="47"/>
        <v>0</v>
      </c>
      <c r="R109" s="12">
        <f t="shared" si="47"/>
        <v>0</v>
      </c>
      <c r="S109" s="12">
        <f t="shared" si="38"/>
        <v>0</v>
      </c>
      <c r="T109" s="12"/>
      <c r="U109" s="12"/>
      <c r="W109" s="12">
        <f t="shared" si="48"/>
        <v>0</v>
      </c>
      <c r="X109" s="12"/>
      <c r="Y109" s="300"/>
    </row>
    <row r="110" spans="2:25" hidden="1" outlineLevel="2" x14ac:dyDescent="0.25">
      <c r="B110" s="135">
        <v>112</v>
      </c>
      <c r="C110" s="22" t="s">
        <v>119</v>
      </c>
      <c r="D110" s="23">
        <v>0</v>
      </c>
      <c r="E110" s="23">
        <v>0</v>
      </c>
      <c r="F110" s="23">
        <v>0</v>
      </c>
      <c r="G110" s="23">
        <v>0</v>
      </c>
      <c r="H110" s="23">
        <v>0</v>
      </c>
      <c r="I110" s="23">
        <v>-12.936999999999999</v>
      </c>
      <c r="J110" s="150">
        <v>0</v>
      </c>
      <c r="K110" s="150">
        <v>0</v>
      </c>
      <c r="L110" s="150">
        <v>0</v>
      </c>
      <c r="M110" s="150">
        <v>0</v>
      </c>
      <c r="N110" s="12">
        <v>0</v>
      </c>
      <c r="O110" s="12">
        <f t="shared" si="47"/>
        <v>0</v>
      </c>
      <c r="P110" s="12">
        <f t="shared" si="47"/>
        <v>0</v>
      </c>
      <c r="Q110" s="12">
        <f t="shared" si="47"/>
        <v>0</v>
      </c>
      <c r="R110" s="12">
        <f t="shared" si="47"/>
        <v>0</v>
      </c>
      <c r="S110" s="12">
        <f t="shared" si="38"/>
        <v>0</v>
      </c>
      <c r="T110" s="12"/>
      <c r="U110" s="12"/>
      <c r="W110" s="12">
        <f t="shared" si="48"/>
        <v>0</v>
      </c>
      <c r="X110" s="12"/>
      <c r="Y110" s="300"/>
    </row>
    <row r="111" spans="2:25" hidden="1" outlineLevel="2" x14ac:dyDescent="0.25">
      <c r="B111" s="135">
        <v>121</v>
      </c>
      <c r="C111" s="22" t="s">
        <v>120</v>
      </c>
      <c r="D111" s="23">
        <v>0</v>
      </c>
      <c r="E111" s="23">
        <v>0</v>
      </c>
      <c r="F111" s="23">
        <v>0</v>
      </c>
      <c r="G111" s="23">
        <v>0</v>
      </c>
      <c r="H111" s="23">
        <v>0</v>
      </c>
      <c r="I111" s="23">
        <v>0</v>
      </c>
      <c r="J111" s="150">
        <v>0</v>
      </c>
      <c r="K111" s="150">
        <v>0</v>
      </c>
      <c r="L111" s="150">
        <v>0</v>
      </c>
      <c r="M111" s="150">
        <v>0</v>
      </c>
      <c r="N111" s="12">
        <v>-0.53066000000000013</v>
      </c>
      <c r="O111" s="12">
        <f t="shared" si="47"/>
        <v>-6.6332500000000016E-2</v>
      </c>
      <c r="P111" s="12">
        <f t="shared" si="47"/>
        <v>-6.6332500000000016E-2</v>
      </c>
      <c r="Q111" s="12">
        <f t="shared" si="47"/>
        <v>-6.6332500000000016E-2</v>
      </c>
      <c r="R111" s="12">
        <f t="shared" si="47"/>
        <v>-6.6332500000000016E-2</v>
      </c>
      <c r="S111" s="12">
        <f t="shared" si="38"/>
        <v>-0.7959900000000002</v>
      </c>
      <c r="T111" s="12"/>
      <c r="U111" s="12"/>
      <c r="W111" s="12">
        <f t="shared" si="48"/>
        <v>-0.8357895000000003</v>
      </c>
      <c r="X111" s="12"/>
      <c r="Y111" s="300"/>
    </row>
    <row r="112" spans="2:25" hidden="1" outlineLevel="2" x14ac:dyDescent="0.25">
      <c r="B112" s="135">
        <v>122</v>
      </c>
      <c r="C112" s="22" t="s">
        <v>121</v>
      </c>
      <c r="D112" s="23">
        <v>0</v>
      </c>
      <c r="E112" s="23">
        <v>0</v>
      </c>
      <c r="F112" s="23">
        <v>-92.308999999999997</v>
      </c>
      <c r="G112" s="23">
        <v>-60.975999999999999</v>
      </c>
      <c r="H112" s="23">
        <v>-14.914999999999999</v>
      </c>
      <c r="I112" s="23">
        <v>0</v>
      </c>
      <c r="J112" s="150">
        <v>0</v>
      </c>
      <c r="K112" s="150">
        <v>0</v>
      </c>
      <c r="L112" s="150">
        <v>0</v>
      </c>
      <c r="M112" s="150">
        <v>0</v>
      </c>
      <c r="N112" s="12">
        <v>-171.13745</v>
      </c>
      <c r="O112" s="12">
        <f t="shared" si="47"/>
        <v>-21.39218125</v>
      </c>
      <c r="P112" s="12">
        <f t="shared" si="47"/>
        <v>-21.39218125</v>
      </c>
      <c r="Q112" s="12">
        <f t="shared" si="47"/>
        <v>-21.39218125</v>
      </c>
      <c r="R112" s="12">
        <f t="shared" si="47"/>
        <v>-21.39218125</v>
      </c>
      <c r="S112" s="12">
        <f t="shared" si="38"/>
        <v>-256.70617499999997</v>
      </c>
      <c r="T112" s="12"/>
      <c r="U112" s="12"/>
      <c r="W112" s="12">
        <f t="shared" si="48"/>
        <v>-269.54148375000005</v>
      </c>
      <c r="X112" s="12"/>
      <c r="Y112" s="300"/>
    </row>
    <row r="113" spans="2:25" hidden="1" outlineLevel="2" x14ac:dyDescent="0.25">
      <c r="B113" s="135">
        <v>123</v>
      </c>
      <c r="C113" s="22" t="s">
        <v>122</v>
      </c>
      <c r="D113" s="23">
        <v>0</v>
      </c>
      <c r="E113" s="23">
        <v>0</v>
      </c>
      <c r="F113" s="23">
        <v>0</v>
      </c>
      <c r="G113" s="23">
        <v>-375.23599999999999</v>
      </c>
      <c r="H113" s="23">
        <v>-91.786000000000001</v>
      </c>
      <c r="I113" s="23">
        <v>0</v>
      </c>
      <c r="J113" s="150">
        <v>0</v>
      </c>
      <c r="K113" s="150">
        <v>0</v>
      </c>
      <c r="L113" s="150">
        <v>0</v>
      </c>
      <c r="M113" s="150">
        <v>0</v>
      </c>
      <c r="N113" s="12">
        <v>-1053.15355</v>
      </c>
      <c r="O113" s="12">
        <f t="shared" si="47"/>
        <v>-131.64419375</v>
      </c>
      <c r="P113" s="12">
        <f t="shared" si="47"/>
        <v>-131.64419375</v>
      </c>
      <c r="Q113" s="12">
        <f t="shared" si="47"/>
        <v>-131.64419375</v>
      </c>
      <c r="R113" s="12">
        <f t="shared" si="47"/>
        <v>-131.64419375</v>
      </c>
      <c r="S113" s="12">
        <f t="shared" si="38"/>
        <v>-1579.7303249999995</v>
      </c>
      <c r="T113" s="12"/>
      <c r="U113" s="12"/>
      <c r="W113" s="12">
        <f t="shared" si="48"/>
        <v>-1658.71684125</v>
      </c>
      <c r="X113" s="12"/>
      <c r="Y113" s="300"/>
    </row>
    <row r="114" spans="2:25" outlineLevel="1" collapsed="1" x14ac:dyDescent="0.25">
      <c r="B114" s="135">
        <v>113</v>
      </c>
      <c r="C114" s="24" t="s">
        <v>123</v>
      </c>
      <c r="D114" s="33">
        <v>881.77499999999998</v>
      </c>
      <c r="E114" s="33">
        <v>9898.7999999999993</v>
      </c>
      <c r="F114" s="33">
        <v>1832.4359999999999</v>
      </c>
      <c r="G114" s="33">
        <v>9363.6179999999986</v>
      </c>
      <c r="H114" s="33">
        <v>2266.1219999999998</v>
      </c>
      <c r="I114" s="33">
        <v>955.88299999999992</v>
      </c>
      <c r="J114" s="155">
        <v>18936.285</v>
      </c>
      <c r="K114" s="155">
        <v>55660.809000000001</v>
      </c>
      <c r="L114" s="155">
        <v>58154.022000000004</v>
      </c>
      <c r="M114" s="155">
        <v>8625.48</v>
      </c>
      <c r="N114" s="15">
        <f t="shared" ref="N114:R114" si="49">SUBTOTAL(9,N115:N121)</f>
        <v>26328.839550000001</v>
      </c>
      <c r="O114" s="15">
        <f t="shared" si="49"/>
        <v>3291.1049437500001</v>
      </c>
      <c r="P114" s="15">
        <f t="shared" si="49"/>
        <v>3291.1049437500001</v>
      </c>
      <c r="Q114" s="15">
        <f t="shared" si="49"/>
        <v>3291.1049437500001</v>
      </c>
      <c r="R114" s="15">
        <f t="shared" si="49"/>
        <v>3291.1049437500001</v>
      </c>
      <c r="S114" s="15">
        <f t="shared" si="38"/>
        <v>39493.259324999992</v>
      </c>
      <c r="T114" s="15">
        <f>(100000*0.11+4500*12)*0.85</f>
        <v>55250</v>
      </c>
      <c r="U114" s="217" t="s">
        <v>30</v>
      </c>
      <c r="W114" s="15">
        <f>S114*105%</f>
        <v>41467.92229124999</v>
      </c>
      <c r="X114" s="15">
        <f>T114*1.1</f>
        <v>60775.000000000007</v>
      </c>
      <c r="Y114" s="298" t="s">
        <v>124</v>
      </c>
    </row>
    <row r="115" spans="2:25" hidden="1" outlineLevel="2" x14ac:dyDescent="0.25">
      <c r="B115" s="135">
        <v>114</v>
      </c>
      <c r="C115" s="22" t="s">
        <v>125</v>
      </c>
      <c r="D115" s="23">
        <v>0</v>
      </c>
      <c r="E115" s="23">
        <v>0</v>
      </c>
      <c r="F115" s="23">
        <v>0</v>
      </c>
      <c r="G115" s="23">
        <v>0</v>
      </c>
      <c r="H115" s="23">
        <v>2.1999999999999999E-2</v>
      </c>
      <c r="I115" s="23">
        <v>0</v>
      </c>
      <c r="J115" s="150">
        <v>0</v>
      </c>
      <c r="K115" s="150">
        <v>0</v>
      </c>
      <c r="L115" s="150">
        <v>0</v>
      </c>
      <c r="M115" s="150">
        <v>0</v>
      </c>
      <c r="N115" s="12">
        <v>0</v>
      </c>
      <c r="O115" s="12">
        <f t="shared" ref="O115:R121" si="50">$N115/8</f>
        <v>0</v>
      </c>
      <c r="P115" s="12">
        <f t="shared" si="50"/>
        <v>0</v>
      </c>
      <c r="Q115" s="12">
        <f t="shared" si="50"/>
        <v>0</v>
      </c>
      <c r="R115" s="12">
        <f t="shared" si="50"/>
        <v>0</v>
      </c>
      <c r="S115" s="12">
        <f t="shared" si="38"/>
        <v>0</v>
      </c>
      <c r="T115" s="12"/>
      <c r="U115" s="12"/>
      <c r="W115" s="12">
        <f t="shared" ref="W115:W129" si="51">($N115/8)*12*105%</f>
        <v>0</v>
      </c>
      <c r="X115" s="12"/>
      <c r="Y115" s="300"/>
    </row>
    <row r="116" spans="2:25" hidden="1" outlineLevel="2" x14ac:dyDescent="0.25">
      <c r="B116" s="135">
        <v>115</v>
      </c>
      <c r="C116" s="22" t="s">
        <v>126</v>
      </c>
      <c r="D116" s="23">
        <v>5.4450000000000003</v>
      </c>
      <c r="E116" s="23">
        <v>0</v>
      </c>
      <c r="F116" s="23">
        <v>0</v>
      </c>
      <c r="G116" s="23">
        <v>183.43899999999999</v>
      </c>
      <c r="H116" s="23">
        <v>49.418999999999997</v>
      </c>
      <c r="I116" s="23">
        <v>22.501000000000001</v>
      </c>
      <c r="J116" s="150">
        <v>25.632999999999999</v>
      </c>
      <c r="K116" s="150">
        <v>308.05500000000001</v>
      </c>
      <c r="L116" s="150">
        <v>1100.9880000000001</v>
      </c>
      <c r="M116" s="150">
        <v>964.46100000000001</v>
      </c>
      <c r="N116" s="12">
        <v>834.8806800000001</v>
      </c>
      <c r="O116" s="12">
        <f t="shared" si="50"/>
        <v>104.36008500000001</v>
      </c>
      <c r="P116" s="12">
        <f t="shared" si="50"/>
        <v>104.36008500000001</v>
      </c>
      <c r="Q116" s="12">
        <f t="shared" si="50"/>
        <v>104.36008500000001</v>
      </c>
      <c r="R116" s="12">
        <f t="shared" si="50"/>
        <v>104.36008500000001</v>
      </c>
      <c r="S116" s="12">
        <f t="shared" si="38"/>
        <v>1252.3210200000001</v>
      </c>
      <c r="T116" s="12"/>
      <c r="U116" s="12"/>
      <c r="W116" s="12">
        <f t="shared" si="51"/>
        <v>1314.9370710000001</v>
      </c>
      <c r="X116" s="12"/>
      <c r="Y116" s="300"/>
    </row>
    <row r="117" spans="2:25" hidden="1" outlineLevel="2" x14ac:dyDescent="0.25">
      <c r="B117" s="135">
        <v>116</v>
      </c>
      <c r="C117" s="22" t="s">
        <v>127</v>
      </c>
      <c r="D117" s="23">
        <v>448.33</v>
      </c>
      <c r="E117" s="23">
        <v>0</v>
      </c>
      <c r="F117" s="23">
        <v>0</v>
      </c>
      <c r="G117" s="23">
        <v>2465.5909999999999</v>
      </c>
      <c r="H117" s="23">
        <v>2216.681</v>
      </c>
      <c r="I117" s="23">
        <v>933.38199999999995</v>
      </c>
      <c r="J117" s="150">
        <v>1765.528</v>
      </c>
      <c r="K117" s="150">
        <v>8388.69</v>
      </c>
      <c r="L117" s="150">
        <v>17060.348000000002</v>
      </c>
      <c r="M117" s="150">
        <v>7661.0190000000002</v>
      </c>
      <c r="N117" s="12">
        <v>25493.958870000002</v>
      </c>
      <c r="O117" s="12">
        <f t="shared" si="50"/>
        <v>3186.7448587500003</v>
      </c>
      <c r="P117" s="12">
        <f t="shared" si="50"/>
        <v>3186.7448587500003</v>
      </c>
      <c r="Q117" s="12">
        <f t="shared" si="50"/>
        <v>3186.7448587500003</v>
      </c>
      <c r="R117" s="12">
        <f t="shared" si="50"/>
        <v>3186.7448587500003</v>
      </c>
      <c r="S117" s="12">
        <f t="shared" si="38"/>
        <v>38240.938305000003</v>
      </c>
      <c r="T117" s="12"/>
      <c r="U117" s="12"/>
      <c r="W117" s="12">
        <f t="shared" si="51"/>
        <v>40152.985220250004</v>
      </c>
      <c r="X117" s="12"/>
      <c r="Y117" s="300"/>
    </row>
    <row r="118" spans="2:25" hidden="1" outlineLevel="2" x14ac:dyDescent="0.25">
      <c r="B118" s="135">
        <v>117</v>
      </c>
      <c r="C118" s="22" t="s">
        <v>128</v>
      </c>
      <c r="D118" s="23">
        <v>428</v>
      </c>
      <c r="E118" s="23">
        <v>0</v>
      </c>
      <c r="F118" s="23">
        <v>0</v>
      </c>
      <c r="G118" s="23">
        <v>0</v>
      </c>
      <c r="H118" s="23">
        <v>0</v>
      </c>
      <c r="I118" s="23">
        <v>0</v>
      </c>
      <c r="J118" s="150">
        <v>0</v>
      </c>
      <c r="K118" s="150">
        <v>0</v>
      </c>
      <c r="L118" s="150">
        <v>0</v>
      </c>
      <c r="M118" s="150">
        <v>0</v>
      </c>
      <c r="N118" s="12">
        <v>0</v>
      </c>
      <c r="O118" s="12">
        <f t="shared" si="50"/>
        <v>0</v>
      </c>
      <c r="P118" s="12">
        <f t="shared" si="50"/>
        <v>0</v>
      </c>
      <c r="Q118" s="12">
        <f t="shared" si="50"/>
        <v>0</v>
      </c>
      <c r="R118" s="12">
        <f t="shared" si="50"/>
        <v>0</v>
      </c>
      <c r="S118" s="12">
        <f t="shared" si="38"/>
        <v>0</v>
      </c>
      <c r="T118" s="12"/>
      <c r="U118" s="12"/>
      <c r="W118" s="12">
        <f t="shared" si="51"/>
        <v>0</v>
      </c>
      <c r="X118" s="12"/>
      <c r="Y118" s="300"/>
    </row>
    <row r="119" spans="2:25" hidden="1" outlineLevel="2" x14ac:dyDescent="0.25">
      <c r="B119" s="135">
        <v>118</v>
      </c>
      <c r="C119" s="22" t="s">
        <v>129</v>
      </c>
      <c r="D119" s="23">
        <v>0</v>
      </c>
      <c r="E119" s="23">
        <v>0</v>
      </c>
      <c r="F119" s="23">
        <v>0</v>
      </c>
      <c r="G119" s="23">
        <v>6714.5879999999997</v>
      </c>
      <c r="H119" s="23">
        <v>0</v>
      </c>
      <c r="I119" s="23">
        <v>0</v>
      </c>
      <c r="J119" s="150">
        <v>0</v>
      </c>
      <c r="K119" s="150">
        <v>0</v>
      </c>
      <c r="L119" s="150">
        <v>0</v>
      </c>
      <c r="M119" s="150">
        <v>0</v>
      </c>
      <c r="N119" s="12">
        <v>0</v>
      </c>
      <c r="O119" s="12">
        <f t="shared" si="50"/>
        <v>0</v>
      </c>
      <c r="P119" s="12">
        <f t="shared" si="50"/>
        <v>0</v>
      </c>
      <c r="Q119" s="12">
        <f t="shared" si="50"/>
        <v>0</v>
      </c>
      <c r="R119" s="12">
        <f t="shared" si="50"/>
        <v>0</v>
      </c>
      <c r="S119" s="12">
        <f t="shared" si="38"/>
        <v>0</v>
      </c>
      <c r="T119" s="12"/>
      <c r="U119" s="12"/>
      <c r="W119" s="12">
        <f t="shared" si="51"/>
        <v>0</v>
      </c>
      <c r="X119" s="12"/>
      <c r="Y119" s="300"/>
    </row>
    <row r="120" spans="2:25" hidden="1" outlineLevel="2" x14ac:dyDescent="0.25">
      <c r="B120" s="135">
        <v>119</v>
      </c>
      <c r="C120" s="22" t="s">
        <v>130</v>
      </c>
      <c r="D120" s="23">
        <v>0</v>
      </c>
      <c r="E120" s="23">
        <v>0</v>
      </c>
      <c r="F120" s="23">
        <v>0</v>
      </c>
      <c r="G120" s="23">
        <v>0</v>
      </c>
      <c r="H120" s="23">
        <v>0</v>
      </c>
      <c r="I120" s="23">
        <v>0</v>
      </c>
      <c r="J120" s="150">
        <v>0</v>
      </c>
      <c r="K120" s="150">
        <v>0</v>
      </c>
      <c r="L120" s="150">
        <v>0</v>
      </c>
      <c r="M120" s="150">
        <v>0</v>
      </c>
      <c r="N120" s="12">
        <v>0</v>
      </c>
      <c r="O120" s="12">
        <f t="shared" si="50"/>
        <v>0</v>
      </c>
      <c r="P120" s="12">
        <f t="shared" si="50"/>
        <v>0</v>
      </c>
      <c r="Q120" s="12">
        <f t="shared" si="50"/>
        <v>0</v>
      </c>
      <c r="R120" s="12">
        <f t="shared" si="50"/>
        <v>0</v>
      </c>
      <c r="S120" s="12">
        <f t="shared" si="38"/>
        <v>0</v>
      </c>
      <c r="T120" s="12"/>
      <c r="U120" s="12"/>
      <c r="W120" s="12">
        <f t="shared" si="51"/>
        <v>0</v>
      </c>
      <c r="X120" s="12"/>
      <c r="Y120" s="300"/>
    </row>
    <row r="121" spans="2:25" hidden="1" outlineLevel="2" x14ac:dyDescent="0.25">
      <c r="B121" s="135">
        <v>120</v>
      </c>
      <c r="C121" s="22" t="s">
        <v>131</v>
      </c>
      <c r="D121" s="23">
        <v>0</v>
      </c>
      <c r="E121" s="23">
        <v>9898.7999999999993</v>
      </c>
      <c r="F121" s="23">
        <v>1832.4359999999999</v>
      </c>
      <c r="G121" s="23">
        <v>0</v>
      </c>
      <c r="H121" s="23">
        <v>0</v>
      </c>
      <c r="I121" s="23">
        <v>0</v>
      </c>
      <c r="J121" s="150">
        <v>17145.124</v>
      </c>
      <c r="K121" s="150">
        <v>46964.063999999998</v>
      </c>
      <c r="L121" s="150">
        <v>39992.686000000002</v>
      </c>
      <c r="M121" s="150">
        <v>0</v>
      </c>
      <c r="N121" s="12">
        <v>0</v>
      </c>
      <c r="O121" s="12">
        <f t="shared" si="50"/>
        <v>0</v>
      </c>
      <c r="P121" s="12">
        <f t="shared" si="50"/>
        <v>0</v>
      </c>
      <c r="Q121" s="12">
        <f t="shared" si="50"/>
        <v>0</v>
      </c>
      <c r="R121" s="12">
        <f t="shared" si="50"/>
        <v>0</v>
      </c>
      <c r="S121" s="12">
        <f t="shared" si="38"/>
        <v>0</v>
      </c>
      <c r="T121" s="12"/>
      <c r="U121" s="12"/>
      <c r="W121" s="12">
        <f t="shared" si="51"/>
        <v>0</v>
      </c>
      <c r="X121" s="12"/>
      <c r="Y121" s="300"/>
    </row>
    <row r="122" spans="2:25" outlineLevel="1" collapsed="1" x14ac:dyDescent="0.25">
      <c r="B122" s="135">
        <v>132</v>
      </c>
      <c r="C122" s="24" t="s">
        <v>132</v>
      </c>
      <c r="D122" s="33">
        <v>-59.68</v>
      </c>
      <c r="E122" s="33">
        <v>-847.19600000000003</v>
      </c>
      <c r="F122" s="33">
        <v>-67.537000000000006</v>
      </c>
      <c r="G122" s="33">
        <v>-12.141999999999999</v>
      </c>
      <c r="H122" s="33">
        <v>-13.029000000000002</v>
      </c>
      <c r="I122" s="33">
        <v>-11.064</v>
      </c>
      <c r="J122" s="155">
        <v>-28.844999999999999</v>
      </c>
      <c r="K122" s="155">
        <v>-7.5</v>
      </c>
      <c r="L122" s="155">
        <v>0</v>
      </c>
      <c r="M122" s="155">
        <v>0</v>
      </c>
      <c r="N122" s="15">
        <f t="shared" ref="N122:R122" si="52">SUBTOTAL(9,N123:N129)</f>
        <v>0</v>
      </c>
      <c r="O122" s="15">
        <f t="shared" si="52"/>
        <v>0</v>
      </c>
      <c r="P122" s="15">
        <f t="shared" si="52"/>
        <v>0</v>
      </c>
      <c r="Q122" s="15">
        <f t="shared" si="52"/>
        <v>0</v>
      </c>
      <c r="R122" s="15">
        <f t="shared" si="52"/>
        <v>0</v>
      </c>
      <c r="S122" s="15">
        <f t="shared" si="38"/>
        <v>0</v>
      </c>
      <c r="T122" s="15"/>
      <c r="U122" s="15"/>
      <c r="W122" s="15">
        <f t="shared" si="51"/>
        <v>0</v>
      </c>
      <c r="X122" s="15"/>
      <c r="Y122" s="305"/>
    </row>
    <row r="123" spans="2:25" hidden="1" outlineLevel="2" x14ac:dyDescent="0.25">
      <c r="B123" s="135">
        <v>139</v>
      </c>
      <c r="C123" s="22" t="s">
        <v>133</v>
      </c>
      <c r="D123" s="23">
        <v>-2.2429999999999999</v>
      </c>
      <c r="E123" s="23">
        <v>-847.19600000000003</v>
      </c>
      <c r="F123" s="23">
        <v>-67.387</v>
      </c>
      <c r="G123" s="23">
        <v>-12.141999999999999</v>
      </c>
      <c r="H123" s="23">
        <v>-12.585000000000001</v>
      </c>
      <c r="I123" s="23">
        <v>-11.064</v>
      </c>
      <c r="J123" s="150">
        <v>-28.844999999999999</v>
      </c>
      <c r="K123" s="150">
        <v>0</v>
      </c>
      <c r="L123" s="150">
        <v>0</v>
      </c>
      <c r="M123" s="150">
        <v>0</v>
      </c>
      <c r="N123" s="12">
        <v>0</v>
      </c>
      <c r="O123" s="12">
        <f t="shared" ref="O123:R129" si="53">$N123/8</f>
        <v>0</v>
      </c>
      <c r="P123" s="12">
        <f t="shared" si="53"/>
        <v>0</v>
      </c>
      <c r="Q123" s="12">
        <f t="shared" si="53"/>
        <v>0</v>
      </c>
      <c r="R123" s="12">
        <f t="shared" si="53"/>
        <v>0</v>
      </c>
      <c r="S123" s="12">
        <f t="shared" si="38"/>
        <v>0</v>
      </c>
      <c r="T123" s="12"/>
      <c r="U123" s="12"/>
      <c r="W123" s="12">
        <f t="shared" si="51"/>
        <v>0</v>
      </c>
      <c r="X123" s="12"/>
      <c r="Y123" s="300"/>
    </row>
    <row r="124" spans="2:25" hidden="1" outlineLevel="2" x14ac:dyDescent="0.25">
      <c r="B124" s="135">
        <v>140</v>
      </c>
      <c r="C124" s="22" t="s">
        <v>134</v>
      </c>
      <c r="D124" s="23">
        <v>0</v>
      </c>
      <c r="E124" s="23">
        <v>0</v>
      </c>
      <c r="F124" s="23">
        <v>0</v>
      </c>
      <c r="G124" s="23">
        <v>0</v>
      </c>
      <c r="H124" s="23">
        <v>0</v>
      </c>
      <c r="I124" s="23">
        <v>0</v>
      </c>
      <c r="J124" s="150">
        <v>0</v>
      </c>
      <c r="K124" s="150">
        <v>0</v>
      </c>
      <c r="L124" s="150">
        <v>0</v>
      </c>
      <c r="M124" s="150">
        <v>0</v>
      </c>
      <c r="N124" s="12">
        <v>0</v>
      </c>
      <c r="O124" s="12">
        <f t="shared" si="53"/>
        <v>0</v>
      </c>
      <c r="P124" s="12">
        <f t="shared" si="53"/>
        <v>0</v>
      </c>
      <c r="Q124" s="12">
        <f t="shared" si="53"/>
        <v>0</v>
      </c>
      <c r="R124" s="12">
        <f t="shared" si="53"/>
        <v>0</v>
      </c>
      <c r="S124" s="12">
        <f t="shared" si="38"/>
        <v>0</v>
      </c>
      <c r="T124" s="12"/>
      <c r="U124" s="12"/>
      <c r="W124" s="12">
        <f t="shared" si="51"/>
        <v>0</v>
      </c>
      <c r="X124" s="12"/>
      <c r="Y124" s="300"/>
    </row>
    <row r="125" spans="2:25" hidden="1" outlineLevel="2" x14ac:dyDescent="0.25">
      <c r="B125" s="135">
        <v>141</v>
      </c>
      <c r="C125" s="22" t="s">
        <v>135</v>
      </c>
      <c r="D125" s="23">
        <v>-57.436999999999998</v>
      </c>
      <c r="E125" s="23">
        <v>0</v>
      </c>
      <c r="F125" s="23">
        <v>0</v>
      </c>
      <c r="G125" s="23">
        <v>0</v>
      </c>
      <c r="H125" s="23">
        <v>-0.44400000000000001</v>
      </c>
      <c r="I125" s="23">
        <v>0</v>
      </c>
      <c r="J125" s="150">
        <v>0</v>
      </c>
      <c r="K125" s="150">
        <v>0</v>
      </c>
      <c r="L125" s="150">
        <v>0</v>
      </c>
      <c r="M125" s="150">
        <v>0</v>
      </c>
      <c r="N125" s="12">
        <v>0</v>
      </c>
      <c r="O125" s="12">
        <f t="shared" si="53"/>
        <v>0</v>
      </c>
      <c r="P125" s="12">
        <f t="shared" si="53"/>
        <v>0</v>
      </c>
      <c r="Q125" s="12">
        <f t="shared" si="53"/>
        <v>0</v>
      </c>
      <c r="R125" s="12">
        <f t="shared" si="53"/>
        <v>0</v>
      </c>
      <c r="S125" s="12">
        <f t="shared" si="38"/>
        <v>0</v>
      </c>
      <c r="T125" s="12"/>
      <c r="U125" s="12"/>
      <c r="W125" s="12">
        <f t="shared" si="51"/>
        <v>0</v>
      </c>
      <c r="X125" s="12"/>
      <c r="Y125" s="300"/>
    </row>
    <row r="126" spans="2:25" hidden="1" outlineLevel="2" x14ac:dyDescent="0.25">
      <c r="B126" s="135">
        <v>142</v>
      </c>
      <c r="C126" s="22" t="s">
        <v>136</v>
      </c>
      <c r="D126" s="23">
        <v>0</v>
      </c>
      <c r="E126" s="23">
        <v>0</v>
      </c>
      <c r="F126" s="23">
        <v>0</v>
      </c>
      <c r="G126" s="23">
        <v>0</v>
      </c>
      <c r="H126" s="23">
        <v>0</v>
      </c>
      <c r="I126" s="23">
        <v>0</v>
      </c>
      <c r="J126" s="150">
        <v>0</v>
      </c>
      <c r="K126" s="150">
        <v>0</v>
      </c>
      <c r="L126" s="150">
        <v>0</v>
      </c>
      <c r="M126" s="150">
        <v>0</v>
      </c>
      <c r="N126" s="12">
        <v>0</v>
      </c>
      <c r="O126" s="12">
        <f t="shared" si="53"/>
        <v>0</v>
      </c>
      <c r="P126" s="12">
        <f t="shared" si="53"/>
        <v>0</v>
      </c>
      <c r="Q126" s="12">
        <f t="shared" si="53"/>
        <v>0</v>
      </c>
      <c r="R126" s="12">
        <f t="shared" si="53"/>
        <v>0</v>
      </c>
      <c r="S126" s="12">
        <f t="shared" si="38"/>
        <v>0</v>
      </c>
      <c r="T126" s="12"/>
      <c r="U126" s="12"/>
      <c r="W126" s="12">
        <f t="shared" si="51"/>
        <v>0</v>
      </c>
      <c r="X126" s="12"/>
      <c r="Y126" s="300"/>
    </row>
    <row r="127" spans="2:25" hidden="1" outlineLevel="2" x14ac:dyDescent="0.25">
      <c r="B127" s="135">
        <v>144</v>
      </c>
      <c r="C127" s="22" t="s">
        <v>137</v>
      </c>
      <c r="D127" s="23">
        <v>0</v>
      </c>
      <c r="E127" s="23">
        <v>0</v>
      </c>
      <c r="F127" s="23">
        <v>0</v>
      </c>
      <c r="G127" s="23">
        <v>0</v>
      </c>
      <c r="H127" s="23">
        <v>0</v>
      </c>
      <c r="I127" s="23">
        <v>0</v>
      </c>
      <c r="J127" s="150">
        <v>0</v>
      </c>
      <c r="K127" s="150">
        <v>0</v>
      </c>
      <c r="L127" s="150">
        <v>0</v>
      </c>
      <c r="M127" s="150">
        <v>0</v>
      </c>
      <c r="N127" s="12">
        <v>0</v>
      </c>
      <c r="O127" s="12">
        <f t="shared" si="53"/>
        <v>0</v>
      </c>
      <c r="P127" s="12">
        <f t="shared" si="53"/>
        <v>0</v>
      </c>
      <c r="Q127" s="12">
        <f t="shared" si="53"/>
        <v>0</v>
      </c>
      <c r="R127" s="12">
        <f t="shared" si="53"/>
        <v>0</v>
      </c>
      <c r="S127" s="12">
        <f t="shared" si="38"/>
        <v>0</v>
      </c>
      <c r="T127" s="12"/>
      <c r="U127" s="12"/>
      <c r="W127" s="12">
        <f t="shared" si="51"/>
        <v>0</v>
      </c>
      <c r="X127" s="12"/>
      <c r="Y127" s="300"/>
    </row>
    <row r="128" spans="2:25" hidden="1" outlineLevel="2" x14ac:dyDescent="0.25">
      <c r="B128" s="135">
        <v>145</v>
      </c>
      <c r="C128" s="22" t="s">
        <v>138</v>
      </c>
      <c r="D128" s="23">
        <v>0</v>
      </c>
      <c r="E128" s="23">
        <v>0</v>
      </c>
      <c r="F128" s="23">
        <v>0</v>
      </c>
      <c r="G128" s="23">
        <v>0</v>
      </c>
      <c r="H128" s="23">
        <v>0</v>
      </c>
      <c r="I128" s="23">
        <v>0</v>
      </c>
      <c r="J128" s="150">
        <v>0</v>
      </c>
      <c r="K128" s="150">
        <v>0</v>
      </c>
      <c r="L128" s="150">
        <v>0</v>
      </c>
      <c r="M128" s="150">
        <v>0</v>
      </c>
      <c r="N128" s="12">
        <v>0</v>
      </c>
      <c r="O128" s="12">
        <f t="shared" si="53"/>
        <v>0</v>
      </c>
      <c r="P128" s="12">
        <f t="shared" si="53"/>
        <v>0</v>
      </c>
      <c r="Q128" s="12">
        <f t="shared" si="53"/>
        <v>0</v>
      </c>
      <c r="R128" s="12">
        <f t="shared" si="53"/>
        <v>0</v>
      </c>
      <c r="S128" s="12">
        <f t="shared" si="38"/>
        <v>0</v>
      </c>
      <c r="T128" s="12"/>
      <c r="U128" s="12"/>
      <c r="W128" s="12">
        <f t="shared" si="51"/>
        <v>0</v>
      </c>
      <c r="X128" s="12"/>
      <c r="Y128" s="300"/>
    </row>
    <row r="129" spans="2:25" hidden="1" outlineLevel="2" x14ac:dyDescent="0.25">
      <c r="B129" s="135">
        <v>146</v>
      </c>
      <c r="C129" s="22" t="s">
        <v>139</v>
      </c>
      <c r="D129" s="23">
        <v>0</v>
      </c>
      <c r="E129" s="23">
        <v>0</v>
      </c>
      <c r="F129" s="23">
        <v>-0.15</v>
      </c>
      <c r="G129" s="23">
        <v>0</v>
      </c>
      <c r="H129" s="23">
        <v>0</v>
      </c>
      <c r="I129" s="23">
        <v>0</v>
      </c>
      <c r="J129" s="150">
        <v>0</v>
      </c>
      <c r="K129" s="150">
        <v>-7.5</v>
      </c>
      <c r="L129" s="150">
        <v>0</v>
      </c>
      <c r="M129" s="150">
        <v>0</v>
      </c>
      <c r="N129" s="12">
        <v>0</v>
      </c>
      <c r="O129" s="12">
        <f t="shared" si="53"/>
        <v>0</v>
      </c>
      <c r="P129" s="12">
        <f t="shared" si="53"/>
        <v>0</v>
      </c>
      <c r="Q129" s="12">
        <f t="shared" si="53"/>
        <v>0</v>
      </c>
      <c r="R129" s="12">
        <f t="shared" si="53"/>
        <v>0</v>
      </c>
      <c r="S129" s="12">
        <f t="shared" si="38"/>
        <v>0</v>
      </c>
      <c r="T129" s="12"/>
      <c r="U129" s="12"/>
      <c r="W129" s="12">
        <f t="shared" si="51"/>
        <v>0</v>
      </c>
      <c r="X129" s="12"/>
      <c r="Y129" s="300"/>
    </row>
    <row r="130" spans="2:25" x14ac:dyDescent="0.25">
      <c r="B130" s="135">
        <v>135</v>
      </c>
      <c r="C130" s="24" t="s">
        <v>140</v>
      </c>
      <c r="D130" s="33">
        <v>1.4279999999999999</v>
      </c>
      <c r="E130" s="33">
        <v>3734.5369999999998</v>
      </c>
      <c r="F130" s="33">
        <v>42595.618999999999</v>
      </c>
      <c r="G130" s="33">
        <v>38398.029000000002</v>
      </c>
      <c r="H130" s="33">
        <v>35799.288</v>
      </c>
      <c r="I130" s="33">
        <v>31870.494999999999</v>
      </c>
      <c r="J130" s="155">
        <v>28161.469000000001</v>
      </c>
      <c r="K130" s="155">
        <v>2931.8440000000001</v>
      </c>
      <c r="L130" s="155">
        <v>23924.493999999999</v>
      </c>
      <c r="M130" s="155">
        <v>38661.122000000003</v>
      </c>
      <c r="N130" s="15">
        <f t="shared" ref="N130:R130" si="54">SUBTOTAL(9,N131:N137)</f>
        <v>6.9180000000000005E-2</v>
      </c>
      <c r="O130" s="15">
        <f t="shared" si="54"/>
        <v>8.6475000000000007E-3</v>
      </c>
      <c r="P130" s="15">
        <f t="shared" si="54"/>
        <v>8.6475000000000007E-3</v>
      </c>
      <c r="Q130" s="15">
        <f t="shared" si="54"/>
        <v>8.6475000000000007E-3</v>
      </c>
      <c r="R130" s="15">
        <f t="shared" si="54"/>
        <v>8.6475000000000007E-3</v>
      </c>
      <c r="S130" s="15">
        <f t="shared" si="38"/>
        <v>0.10377000000000002</v>
      </c>
      <c r="T130" s="15">
        <f>SUM(T131:T137)</f>
        <v>0</v>
      </c>
      <c r="U130" s="15"/>
      <c r="W130" s="15">
        <f t="shared" ref="W130" si="55">SUBTOTAL(9,W131:W137)</f>
        <v>8.6475000000000007E-3</v>
      </c>
      <c r="X130" s="15">
        <f>SUM(X131:X137)</f>
        <v>0</v>
      </c>
      <c r="Y130" s="305"/>
    </row>
    <row r="131" spans="2:25" hidden="1" outlineLevel="1" x14ac:dyDescent="0.25">
      <c r="B131" s="135">
        <v>147</v>
      </c>
      <c r="C131" s="22" t="s">
        <v>141</v>
      </c>
      <c r="D131" s="23">
        <v>0</v>
      </c>
      <c r="E131" s="23">
        <v>0</v>
      </c>
      <c r="F131" s="23">
        <v>0</v>
      </c>
      <c r="G131" s="23">
        <v>8.5000000000000006E-2</v>
      </c>
      <c r="H131" s="23">
        <v>4.0000000000000001E-3</v>
      </c>
      <c r="I131" s="23">
        <v>0</v>
      </c>
      <c r="J131" s="150">
        <v>0</v>
      </c>
      <c r="K131" s="150">
        <v>0</v>
      </c>
      <c r="L131" s="150">
        <v>0</v>
      </c>
      <c r="M131" s="150">
        <v>0</v>
      </c>
      <c r="N131" s="12">
        <v>0</v>
      </c>
      <c r="O131" s="12">
        <f t="shared" ref="O131:R137" si="56">$N131/8</f>
        <v>0</v>
      </c>
      <c r="P131" s="12">
        <f t="shared" si="56"/>
        <v>0</v>
      </c>
      <c r="Q131" s="12">
        <f t="shared" si="56"/>
        <v>0</v>
      </c>
      <c r="R131" s="12">
        <f t="shared" si="56"/>
        <v>0</v>
      </c>
      <c r="S131" s="12">
        <f t="shared" si="38"/>
        <v>0</v>
      </c>
      <c r="T131" s="12"/>
      <c r="U131" s="12"/>
      <c r="W131" s="12">
        <f t="shared" ref="W131:W137" si="57">$N131/8</f>
        <v>0</v>
      </c>
      <c r="X131" s="12"/>
      <c r="Y131" s="300"/>
    </row>
    <row r="132" spans="2:25" hidden="1" outlineLevel="1" x14ac:dyDescent="0.25">
      <c r="B132" s="135">
        <v>148</v>
      </c>
      <c r="C132" s="22" t="s">
        <v>142</v>
      </c>
      <c r="D132" s="23">
        <v>0</v>
      </c>
      <c r="E132" s="23">
        <v>3734.5369999999998</v>
      </c>
      <c r="F132" s="23">
        <v>42595.618999999999</v>
      </c>
      <c r="G132" s="23">
        <v>0</v>
      </c>
      <c r="H132" s="23">
        <v>0</v>
      </c>
      <c r="I132" s="23">
        <v>3611.6990000000001</v>
      </c>
      <c r="J132" s="150">
        <v>0</v>
      </c>
      <c r="K132" s="150">
        <v>0</v>
      </c>
      <c r="L132" s="150">
        <v>0</v>
      </c>
      <c r="M132" s="150">
        <v>0</v>
      </c>
      <c r="N132" s="12">
        <v>0</v>
      </c>
      <c r="O132" s="12">
        <f t="shared" si="56"/>
        <v>0</v>
      </c>
      <c r="P132" s="12">
        <f t="shared" si="56"/>
        <v>0</v>
      </c>
      <c r="Q132" s="12">
        <f t="shared" si="56"/>
        <v>0</v>
      </c>
      <c r="R132" s="12">
        <f t="shared" si="56"/>
        <v>0</v>
      </c>
      <c r="S132" s="12">
        <f t="shared" si="38"/>
        <v>0</v>
      </c>
      <c r="T132" s="12"/>
      <c r="U132" s="12"/>
      <c r="W132" s="12">
        <f t="shared" si="57"/>
        <v>0</v>
      </c>
      <c r="X132" s="12"/>
      <c r="Y132" s="300"/>
    </row>
    <row r="133" spans="2:25" hidden="1" outlineLevel="1" x14ac:dyDescent="0.25">
      <c r="B133" s="135">
        <v>149</v>
      </c>
      <c r="C133" s="22" t="s">
        <v>143</v>
      </c>
      <c r="D133" s="23">
        <v>0</v>
      </c>
      <c r="E133" s="23">
        <v>0</v>
      </c>
      <c r="F133" s="23">
        <v>0</v>
      </c>
      <c r="G133" s="23">
        <v>0</v>
      </c>
      <c r="H133" s="23">
        <v>0</v>
      </c>
      <c r="I133" s="23">
        <v>0</v>
      </c>
      <c r="J133" s="150">
        <v>0</v>
      </c>
      <c r="K133" s="150">
        <v>0</v>
      </c>
      <c r="L133" s="150">
        <v>0</v>
      </c>
      <c r="M133" s="150">
        <v>0</v>
      </c>
      <c r="N133" s="12">
        <v>0</v>
      </c>
      <c r="O133" s="12">
        <f t="shared" si="56"/>
        <v>0</v>
      </c>
      <c r="P133" s="12">
        <f t="shared" si="56"/>
        <v>0</v>
      </c>
      <c r="Q133" s="12">
        <f t="shared" si="56"/>
        <v>0</v>
      </c>
      <c r="R133" s="12">
        <f t="shared" si="56"/>
        <v>0</v>
      </c>
      <c r="S133" s="12">
        <f t="shared" si="38"/>
        <v>0</v>
      </c>
      <c r="T133" s="12"/>
      <c r="U133" s="12"/>
      <c r="W133" s="12">
        <f t="shared" si="57"/>
        <v>0</v>
      </c>
      <c r="X133" s="12"/>
      <c r="Y133" s="300"/>
    </row>
    <row r="134" spans="2:25" hidden="1" outlineLevel="1" x14ac:dyDescent="0.25">
      <c r="B134" s="135">
        <v>150</v>
      </c>
      <c r="C134" s="22" t="s">
        <v>144</v>
      </c>
      <c r="D134" s="23">
        <v>0</v>
      </c>
      <c r="E134" s="23">
        <v>0</v>
      </c>
      <c r="F134" s="23">
        <v>0</v>
      </c>
      <c r="G134" s="23">
        <v>0</v>
      </c>
      <c r="H134" s="23">
        <v>0</v>
      </c>
      <c r="I134" s="23">
        <v>0</v>
      </c>
      <c r="J134" s="150">
        <v>0</v>
      </c>
      <c r="K134" s="150">
        <v>0</v>
      </c>
      <c r="L134" s="150">
        <v>0</v>
      </c>
      <c r="M134" s="150">
        <v>0</v>
      </c>
      <c r="N134" s="12">
        <v>0</v>
      </c>
      <c r="O134" s="12">
        <f t="shared" si="56"/>
        <v>0</v>
      </c>
      <c r="P134" s="12">
        <f t="shared" si="56"/>
        <v>0</v>
      </c>
      <c r="Q134" s="12">
        <f t="shared" si="56"/>
        <v>0</v>
      </c>
      <c r="R134" s="12">
        <f t="shared" si="56"/>
        <v>0</v>
      </c>
      <c r="S134" s="12">
        <f t="shared" ref="S134:S149" si="58">SUM(N134:R134)</f>
        <v>0</v>
      </c>
      <c r="T134" s="12"/>
      <c r="U134" s="12"/>
      <c r="W134" s="12">
        <f t="shared" si="57"/>
        <v>0</v>
      </c>
      <c r="X134" s="12"/>
      <c r="Y134" s="300"/>
    </row>
    <row r="135" spans="2:25" hidden="1" outlineLevel="1" x14ac:dyDescent="0.25">
      <c r="B135" s="135">
        <v>151</v>
      </c>
      <c r="C135" s="22" t="s">
        <v>145</v>
      </c>
      <c r="D135" s="23">
        <v>0</v>
      </c>
      <c r="E135" s="23">
        <v>0</v>
      </c>
      <c r="F135" s="23">
        <v>0</v>
      </c>
      <c r="G135" s="23">
        <v>0</v>
      </c>
      <c r="H135" s="23">
        <v>0</v>
      </c>
      <c r="I135" s="23">
        <v>0</v>
      </c>
      <c r="J135" s="150">
        <v>0</v>
      </c>
      <c r="K135" s="150">
        <v>0</v>
      </c>
      <c r="L135" s="150">
        <v>0</v>
      </c>
      <c r="M135" s="150">
        <v>0</v>
      </c>
      <c r="N135" s="12">
        <v>0</v>
      </c>
      <c r="O135" s="12">
        <f t="shared" si="56"/>
        <v>0</v>
      </c>
      <c r="P135" s="12">
        <f t="shared" si="56"/>
        <v>0</v>
      </c>
      <c r="Q135" s="12">
        <f t="shared" si="56"/>
        <v>0</v>
      </c>
      <c r="R135" s="12">
        <f t="shared" si="56"/>
        <v>0</v>
      </c>
      <c r="S135" s="12">
        <f t="shared" si="58"/>
        <v>0</v>
      </c>
      <c r="T135" s="12"/>
      <c r="U135" s="12"/>
      <c r="W135" s="12">
        <f t="shared" si="57"/>
        <v>0</v>
      </c>
      <c r="X135" s="12"/>
      <c r="Y135" s="300"/>
    </row>
    <row r="136" spans="2:25" hidden="1" outlineLevel="1" x14ac:dyDescent="0.25">
      <c r="B136" s="135">
        <v>152</v>
      </c>
      <c r="C136" s="22" t="s">
        <v>146</v>
      </c>
      <c r="D136" s="23">
        <v>0</v>
      </c>
      <c r="E136" s="23">
        <v>0</v>
      </c>
      <c r="F136" s="23">
        <v>0</v>
      </c>
      <c r="G136" s="23">
        <v>0</v>
      </c>
      <c r="H136" s="23">
        <v>0</v>
      </c>
      <c r="I136" s="23">
        <v>0</v>
      </c>
      <c r="J136" s="150">
        <v>0</v>
      </c>
      <c r="K136" s="150">
        <v>0</v>
      </c>
      <c r="L136" s="150">
        <v>0</v>
      </c>
      <c r="M136" s="150">
        <v>0</v>
      </c>
      <c r="N136" s="12">
        <v>0</v>
      </c>
      <c r="O136" s="12">
        <f t="shared" si="56"/>
        <v>0</v>
      </c>
      <c r="P136" s="12">
        <f t="shared" si="56"/>
        <v>0</v>
      </c>
      <c r="Q136" s="12">
        <f t="shared" si="56"/>
        <v>0</v>
      </c>
      <c r="R136" s="12">
        <f t="shared" si="56"/>
        <v>0</v>
      </c>
      <c r="S136" s="12">
        <f t="shared" si="58"/>
        <v>0</v>
      </c>
      <c r="T136" s="12"/>
      <c r="U136" s="12"/>
      <c r="W136" s="12">
        <f t="shared" si="57"/>
        <v>0</v>
      </c>
      <c r="X136" s="12"/>
      <c r="Y136" s="300"/>
    </row>
    <row r="137" spans="2:25" hidden="1" outlineLevel="1" x14ac:dyDescent="0.25">
      <c r="B137" s="135">
        <v>153</v>
      </c>
      <c r="C137" s="22" t="s">
        <v>147</v>
      </c>
      <c r="D137" s="23">
        <v>1.4279999999999999</v>
      </c>
      <c r="E137" s="23">
        <v>0</v>
      </c>
      <c r="F137" s="23">
        <v>0</v>
      </c>
      <c r="G137" s="23">
        <v>38397.944000000003</v>
      </c>
      <c r="H137" s="23">
        <v>35799.284</v>
      </c>
      <c r="I137" s="23">
        <v>28258.795999999998</v>
      </c>
      <c r="J137" s="150">
        <v>28161.469000000001</v>
      </c>
      <c r="K137" s="150">
        <v>2931.8440000000001</v>
      </c>
      <c r="L137" s="150">
        <v>23924.493999999999</v>
      </c>
      <c r="M137" s="150">
        <v>38661.122000000003</v>
      </c>
      <c r="N137" s="12">
        <v>6.9180000000000005E-2</v>
      </c>
      <c r="O137" s="12">
        <f t="shared" si="56"/>
        <v>8.6475000000000007E-3</v>
      </c>
      <c r="P137" s="12">
        <f t="shared" si="56"/>
        <v>8.6475000000000007E-3</v>
      </c>
      <c r="Q137" s="12">
        <f t="shared" si="56"/>
        <v>8.6475000000000007E-3</v>
      </c>
      <c r="R137" s="12">
        <f t="shared" si="56"/>
        <v>8.6475000000000007E-3</v>
      </c>
      <c r="S137" s="12">
        <f t="shared" si="58"/>
        <v>0.10377000000000002</v>
      </c>
      <c r="T137" s="12"/>
      <c r="U137" s="12"/>
      <c r="V137" s="7" t="s">
        <v>148</v>
      </c>
      <c r="W137" s="12">
        <f t="shared" si="57"/>
        <v>8.6475000000000007E-3</v>
      </c>
      <c r="X137" s="12"/>
      <c r="Y137" s="300" t="s">
        <v>148</v>
      </c>
    </row>
    <row r="138" spans="2:25" ht="15.75" collapsed="1" x14ac:dyDescent="0.25">
      <c r="C138" s="34" t="s">
        <v>149</v>
      </c>
      <c r="D138" s="35">
        <v>-824.29599999999982</v>
      </c>
      <c r="E138" s="35">
        <v>-2007.9140000000014</v>
      </c>
      <c r="F138" s="35">
        <v>26991.679999999997</v>
      </c>
      <c r="G138" s="35">
        <v>30898.705999999998</v>
      </c>
      <c r="H138" s="35">
        <v>22974.350999999999</v>
      </c>
      <c r="I138" s="35">
        <v>19718.065999999995</v>
      </c>
      <c r="J138" s="156">
        <v>19206.754000000001</v>
      </c>
      <c r="K138" s="156">
        <v>51778.987000000001</v>
      </c>
      <c r="L138" s="156">
        <v>75375.135999999999</v>
      </c>
      <c r="M138" s="156">
        <v>44649.545000000006</v>
      </c>
      <c r="N138" s="16">
        <f t="shared" ref="N138:R138" si="59">N32+N30</f>
        <v>106791.29433999999</v>
      </c>
      <c r="O138" s="16">
        <f t="shared" si="59"/>
        <v>8142.4505340563246</v>
      </c>
      <c r="P138" s="16">
        <f t="shared" si="59"/>
        <v>8176.7503396689744</v>
      </c>
      <c r="Q138" s="16">
        <f t="shared" si="59"/>
        <v>8176.7503396689744</v>
      </c>
      <c r="R138" s="16">
        <f t="shared" si="59"/>
        <v>9176.7503396689754</v>
      </c>
      <c r="S138" s="16">
        <f t="shared" si="58"/>
        <v>140463.99589306323</v>
      </c>
      <c r="T138" s="16">
        <f>T32+T30</f>
        <v>49951.841999999997</v>
      </c>
      <c r="U138" s="16"/>
      <c r="W138" s="16">
        <f t="shared" ref="W138" si="60">W32+W30</f>
        <v>100690.24982418667</v>
      </c>
      <c r="X138" s="16">
        <f>X32+X30</f>
        <v>54507.237260000009</v>
      </c>
      <c r="Y138" s="306"/>
    </row>
    <row r="139" spans="2:25" x14ac:dyDescent="0.25">
      <c r="B139" s="135">
        <v>10</v>
      </c>
      <c r="C139" s="24" t="s">
        <v>150</v>
      </c>
      <c r="D139" s="33">
        <v>-67.207999999999998</v>
      </c>
      <c r="E139" s="33">
        <v>0</v>
      </c>
      <c r="F139" s="33">
        <v>-3.2749999999999999</v>
      </c>
      <c r="G139" s="33">
        <v>-1358.5419999999999</v>
      </c>
      <c r="H139" s="33">
        <v>0</v>
      </c>
      <c r="I139" s="33">
        <v>-234.101</v>
      </c>
      <c r="J139" s="155">
        <v>-140.18600000000001</v>
      </c>
      <c r="K139" s="155">
        <v>-936.62199999999996</v>
      </c>
      <c r="L139" s="155">
        <v>-8669.1959999999999</v>
      </c>
      <c r="M139" s="155">
        <v>-14580.325999999999</v>
      </c>
      <c r="N139" s="5">
        <f>-SUM(N140:N141)</f>
        <v>37001.659499999994</v>
      </c>
      <c r="O139" s="5">
        <f t="shared" ref="O139:R139" si="61">-SUM(O140:O141)</f>
        <v>2322.7449162418702</v>
      </c>
      <c r="P139" s="5">
        <f t="shared" si="61"/>
        <v>2337.1914944406349</v>
      </c>
      <c r="Q139" s="5">
        <f t="shared" si="61"/>
        <v>2337.1914944406349</v>
      </c>
      <c r="R139" s="5">
        <f t="shared" si="61"/>
        <v>2758.3769192768805</v>
      </c>
      <c r="S139" s="215">
        <f t="shared" si="58"/>
        <v>46757.164324400022</v>
      </c>
      <c r="T139" s="5">
        <v>10078</v>
      </c>
      <c r="U139" s="219"/>
      <c r="W139" s="215">
        <f>W138*S139/S138</f>
        <v>33517.41865921735</v>
      </c>
      <c r="X139" s="5">
        <v>10480</v>
      </c>
      <c r="Y139" s="307"/>
    </row>
    <row r="140" spans="2:25" hidden="1" outlineLevel="1" x14ac:dyDescent="0.25">
      <c r="B140" s="135">
        <v>124</v>
      </c>
      <c r="C140" s="22" t="s">
        <v>150</v>
      </c>
      <c r="D140" s="23">
        <v>-67.207999999999998</v>
      </c>
      <c r="E140" s="23">
        <v>0</v>
      </c>
      <c r="F140" s="23">
        <v>-3.2749999999999999</v>
      </c>
      <c r="G140" s="23">
        <v>-1358.5419999999999</v>
      </c>
      <c r="H140" s="23">
        <v>0</v>
      </c>
      <c r="I140" s="23">
        <v>-234.101</v>
      </c>
      <c r="J140" s="150">
        <v>-140.18600000000001</v>
      </c>
      <c r="K140" s="150">
        <v>-936.62199999999996</v>
      </c>
      <c r="L140" s="150">
        <v>-8669.1959999999999</v>
      </c>
      <c r="M140" s="150">
        <v>-14580.325999999999</v>
      </c>
      <c r="N140" s="12">
        <v>-37001.659499999994</v>
      </c>
      <c r="O140" s="12">
        <f>-O24*(-N140/N24)</f>
        <v>-2322.7449162418702</v>
      </c>
      <c r="P140" s="12">
        <f t="shared" ref="P140:R140" si="62">-P24*(-O140/O24)</f>
        <v>-2337.1914944406349</v>
      </c>
      <c r="Q140" s="12">
        <f t="shared" si="62"/>
        <v>-2337.1914944406349</v>
      </c>
      <c r="R140" s="12">
        <f t="shared" si="62"/>
        <v>-2758.3769192768805</v>
      </c>
      <c r="S140" s="12">
        <f t="shared" si="58"/>
        <v>-46757.164324400022</v>
      </c>
      <c r="T140" s="6">
        <f>T139</f>
        <v>10078</v>
      </c>
      <c r="U140" s="6"/>
      <c r="V140" s="7" t="s">
        <v>151</v>
      </c>
      <c r="W140" s="12">
        <f t="shared" ref="W140" si="63">$N140/8</f>
        <v>-4625.2074374999993</v>
      </c>
      <c r="X140" s="6">
        <f>X139</f>
        <v>10480</v>
      </c>
      <c r="Y140" s="308" t="s">
        <v>151</v>
      </c>
    </row>
    <row r="141" spans="2:25" hidden="1" outlineLevel="1" x14ac:dyDescent="0.25">
      <c r="B141" s="135">
        <v>130</v>
      </c>
      <c r="C141" s="22" t="s">
        <v>152</v>
      </c>
      <c r="D141" s="23">
        <v>0</v>
      </c>
      <c r="E141" s="23">
        <v>0</v>
      </c>
      <c r="F141" s="23">
        <v>0</v>
      </c>
      <c r="G141" s="23">
        <v>0</v>
      </c>
      <c r="H141" s="23">
        <v>0</v>
      </c>
      <c r="I141" s="23">
        <v>0</v>
      </c>
      <c r="J141" s="150">
        <v>0</v>
      </c>
      <c r="K141" s="150">
        <v>0</v>
      </c>
      <c r="L141" s="150">
        <v>0</v>
      </c>
      <c r="M141" s="150">
        <v>0</v>
      </c>
      <c r="N141" s="12">
        <v>0</v>
      </c>
      <c r="O141" s="12">
        <v>0</v>
      </c>
      <c r="P141" s="12">
        <v>0</v>
      </c>
      <c r="Q141" s="12">
        <v>0</v>
      </c>
      <c r="R141" s="12">
        <v>0</v>
      </c>
      <c r="S141" s="12">
        <f t="shared" si="58"/>
        <v>0</v>
      </c>
      <c r="T141" s="6"/>
      <c r="U141" s="6"/>
      <c r="W141" s="12">
        <v>0</v>
      </c>
      <c r="X141" s="6"/>
      <c r="Y141" s="308"/>
    </row>
    <row r="142" spans="2:25" collapsed="1" x14ac:dyDescent="0.25">
      <c r="C142" s="24" t="s">
        <v>153</v>
      </c>
      <c r="D142" s="33">
        <v>0</v>
      </c>
      <c r="E142" s="33">
        <v>0</v>
      </c>
      <c r="F142" s="33">
        <v>0</v>
      </c>
      <c r="G142" s="33">
        <v>0</v>
      </c>
      <c r="H142" s="33">
        <v>0</v>
      </c>
      <c r="I142" s="33">
        <v>0</v>
      </c>
      <c r="J142" s="155">
        <v>0</v>
      </c>
      <c r="K142" s="155">
        <v>0</v>
      </c>
      <c r="L142" s="155">
        <v>0</v>
      </c>
      <c r="M142" s="155">
        <v>0</v>
      </c>
      <c r="N142" s="5"/>
      <c r="O142" s="5"/>
      <c r="P142" s="5"/>
      <c r="Q142" s="5"/>
      <c r="R142" s="5"/>
      <c r="S142" s="215">
        <f t="shared" si="58"/>
        <v>0</v>
      </c>
      <c r="T142" s="5"/>
      <c r="U142" s="219"/>
      <c r="W142" s="215"/>
      <c r="X142" s="5"/>
      <c r="Y142" s="307"/>
    </row>
    <row r="143" spans="2:25" hidden="1" outlineLevel="1" x14ac:dyDescent="0.25">
      <c r="B143" s="135">
        <v>11</v>
      </c>
      <c r="C143" s="22" t="s">
        <v>153</v>
      </c>
      <c r="D143" s="23">
        <v>0</v>
      </c>
      <c r="E143" s="23">
        <v>0</v>
      </c>
      <c r="F143" s="23">
        <v>0</v>
      </c>
      <c r="G143" s="23">
        <v>0</v>
      </c>
      <c r="H143" s="23">
        <v>0</v>
      </c>
      <c r="I143" s="23">
        <v>0</v>
      </c>
      <c r="J143" s="150">
        <v>0</v>
      </c>
      <c r="K143" s="150">
        <v>0</v>
      </c>
      <c r="L143" s="150">
        <v>0</v>
      </c>
      <c r="M143" s="150">
        <v>0</v>
      </c>
      <c r="N143" s="12">
        <v>0</v>
      </c>
      <c r="O143" s="12">
        <v>0</v>
      </c>
      <c r="P143" s="12">
        <v>0</v>
      </c>
      <c r="Q143" s="12">
        <v>0</v>
      </c>
      <c r="R143" s="12">
        <v>0</v>
      </c>
      <c r="S143" s="12">
        <f t="shared" si="58"/>
        <v>0</v>
      </c>
      <c r="T143" s="12"/>
      <c r="U143" s="12"/>
      <c r="W143" s="12">
        <v>0</v>
      </c>
      <c r="X143" s="12"/>
      <c r="Y143" s="300"/>
    </row>
    <row r="144" spans="2:25" hidden="1" outlineLevel="1" x14ac:dyDescent="0.25">
      <c r="B144" s="135">
        <v>125</v>
      </c>
      <c r="C144" s="22" t="s">
        <v>154</v>
      </c>
      <c r="D144" s="23">
        <v>0</v>
      </c>
      <c r="E144" s="23">
        <v>0</v>
      </c>
      <c r="F144" s="23">
        <v>0</v>
      </c>
      <c r="G144" s="23">
        <v>0</v>
      </c>
      <c r="H144" s="23">
        <v>0</v>
      </c>
      <c r="I144" s="23">
        <v>0</v>
      </c>
      <c r="J144" s="150">
        <v>0</v>
      </c>
      <c r="K144" s="150">
        <v>0</v>
      </c>
      <c r="L144" s="150">
        <v>0</v>
      </c>
      <c r="M144" s="150">
        <v>0</v>
      </c>
      <c r="N144" s="12">
        <v>0</v>
      </c>
      <c r="O144" s="12">
        <v>0</v>
      </c>
      <c r="P144" s="12">
        <v>0</v>
      </c>
      <c r="Q144" s="12">
        <v>0</v>
      </c>
      <c r="R144" s="12">
        <v>0</v>
      </c>
      <c r="S144" s="12">
        <f t="shared" si="58"/>
        <v>0</v>
      </c>
      <c r="T144" s="12"/>
      <c r="U144" s="12"/>
      <c r="W144" s="12">
        <v>0</v>
      </c>
      <c r="X144" s="12"/>
      <c r="Y144" s="12"/>
    </row>
    <row r="145" spans="2:25" hidden="1" outlineLevel="1" x14ac:dyDescent="0.25">
      <c r="B145" s="135">
        <v>126</v>
      </c>
      <c r="C145" s="22" t="s">
        <v>155</v>
      </c>
      <c r="D145" s="23">
        <v>0</v>
      </c>
      <c r="E145" s="23">
        <v>0</v>
      </c>
      <c r="F145" s="23">
        <v>0</v>
      </c>
      <c r="G145" s="23">
        <v>0</v>
      </c>
      <c r="H145" s="23">
        <v>0</v>
      </c>
      <c r="I145" s="23">
        <v>0</v>
      </c>
      <c r="J145" s="150">
        <v>0</v>
      </c>
      <c r="K145" s="150">
        <v>0</v>
      </c>
      <c r="L145" s="150">
        <v>0</v>
      </c>
      <c r="M145" s="150">
        <v>0</v>
      </c>
      <c r="N145" s="12">
        <v>0</v>
      </c>
      <c r="O145" s="12">
        <v>0</v>
      </c>
      <c r="P145" s="12">
        <v>0</v>
      </c>
      <c r="Q145" s="12">
        <v>0</v>
      </c>
      <c r="R145" s="12">
        <v>0</v>
      </c>
      <c r="S145" s="12">
        <f t="shared" si="58"/>
        <v>0</v>
      </c>
      <c r="T145" s="12"/>
      <c r="U145" s="12"/>
      <c r="W145" s="12">
        <v>0</v>
      </c>
      <c r="X145" s="12"/>
      <c r="Y145" s="12"/>
    </row>
    <row r="146" spans="2:25" hidden="1" outlineLevel="1" x14ac:dyDescent="0.25">
      <c r="B146" s="135">
        <v>127</v>
      </c>
      <c r="C146" s="22" t="s">
        <v>156</v>
      </c>
      <c r="D146" s="23">
        <v>0</v>
      </c>
      <c r="E146" s="23">
        <v>0</v>
      </c>
      <c r="F146" s="23">
        <v>0</v>
      </c>
      <c r="G146" s="23">
        <v>0</v>
      </c>
      <c r="H146" s="23">
        <v>0</v>
      </c>
      <c r="I146" s="23">
        <v>0</v>
      </c>
      <c r="J146" s="150">
        <v>0</v>
      </c>
      <c r="K146" s="150">
        <v>0</v>
      </c>
      <c r="L146" s="150">
        <v>0</v>
      </c>
      <c r="M146" s="150">
        <v>0</v>
      </c>
      <c r="N146" s="12">
        <v>0</v>
      </c>
      <c r="O146" s="12">
        <v>0</v>
      </c>
      <c r="P146" s="12">
        <v>0</v>
      </c>
      <c r="Q146" s="12">
        <v>0</v>
      </c>
      <c r="R146" s="12">
        <v>0</v>
      </c>
      <c r="S146" s="12">
        <f t="shared" si="58"/>
        <v>0</v>
      </c>
      <c r="T146" s="12"/>
      <c r="U146" s="12"/>
      <c r="W146" s="12">
        <v>0</v>
      </c>
      <c r="X146" s="12"/>
      <c r="Y146" s="12"/>
    </row>
    <row r="147" spans="2:25" hidden="1" outlineLevel="1" x14ac:dyDescent="0.25">
      <c r="B147" s="135">
        <v>128</v>
      </c>
      <c r="C147" s="22" t="s">
        <v>157</v>
      </c>
      <c r="D147" s="23">
        <v>0</v>
      </c>
      <c r="E147" s="23">
        <v>0</v>
      </c>
      <c r="F147" s="23">
        <v>0</v>
      </c>
      <c r="G147" s="23">
        <v>0</v>
      </c>
      <c r="H147" s="23">
        <v>0</v>
      </c>
      <c r="I147" s="23">
        <v>0</v>
      </c>
      <c r="J147" s="150">
        <v>0</v>
      </c>
      <c r="K147" s="150">
        <v>0</v>
      </c>
      <c r="L147" s="150">
        <v>0</v>
      </c>
      <c r="M147" s="150">
        <v>0</v>
      </c>
      <c r="N147" s="12">
        <v>0</v>
      </c>
      <c r="O147" s="12">
        <v>0</v>
      </c>
      <c r="P147" s="12">
        <v>0</v>
      </c>
      <c r="Q147" s="12">
        <v>0</v>
      </c>
      <c r="R147" s="12">
        <v>0</v>
      </c>
      <c r="S147" s="12">
        <f t="shared" si="58"/>
        <v>0</v>
      </c>
      <c r="T147" s="12"/>
      <c r="U147" s="12"/>
      <c r="W147" s="12">
        <v>0</v>
      </c>
      <c r="X147" s="12"/>
      <c r="Y147" s="12"/>
    </row>
    <row r="148" spans="2:25" hidden="1" outlineLevel="1" x14ac:dyDescent="0.25">
      <c r="B148" s="135">
        <v>129</v>
      </c>
      <c r="C148" s="22" t="s">
        <v>158</v>
      </c>
      <c r="D148" s="23">
        <v>0</v>
      </c>
      <c r="E148" s="23">
        <v>0</v>
      </c>
      <c r="F148" s="23">
        <v>0</v>
      </c>
      <c r="G148" s="23">
        <v>0</v>
      </c>
      <c r="H148" s="23">
        <v>0</v>
      </c>
      <c r="I148" s="23">
        <v>0</v>
      </c>
      <c r="J148" s="150">
        <v>0</v>
      </c>
      <c r="K148" s="150">
        <v>0</v>
      </c>
      <c r="L148" s="150">
        <v>0</v>
      </c>
      <c r="M148" s="150">
        <v>0</v>
      </c>
      <c r="N148" s="12">
        <v>0</v>
      </c>
      <c r="O148" s="12">
        <v>0</v>
      </c>
      <c r="P148" s="12">
        <v>0</v>
      </c>
      <c r="Q148" s="12">
        <v>0</v>
      </c>
      <c r="R148" s="12">
        <v>0</v>
      </c>
      <c r="S148" s="12">
        <f t="shared" si="58"/>
        <v>0</v>
      </c>
      <c r="T148" s="12"/>
      <c r="U148" s="12"/>
      <c r="W148" s="12">
        <v>0</v>
      </c>
      <c r="X148" s="12"/>
      <c r="Y148" s="12"/>
    </row>
    <row r="149" spans="2:25" ht="15.75" collapsed="1" x14ac:dyDescent="0.25">
      <c r="C149" s="36" t="s">
        <v>159</v>
      </c>
      <c r="D149" s="35">
        <v>-891.50399999999979</v>
      </c>
      <c r="E149" s="35">
        <v>-2007.9140000000014</v>
      </c>
      <c r="F149" s="35">
        <v>26988.404999999995</v>
      </c>
      <c r="G149" s="35">
        <v>29540.163999999997</v>
      </c>
      <c r="H149" s="35">
        <v>22974.350999999999</v>
      </c>
      <c r="I149" s="35">
        <v>19483.964999999997</v>
      </c>
      <c r="J149" s="156">
        <v>19066.567999999999</v>
      </c>
      <c r="K149" s="156">
        <v>50842.364999999998</v>
      </c>
      <c r="L149" s="156">
        <v>66705.94</v>
      </c>
      <c r="M149" s="156">
        <v>30069.219000000005</v>
      </c>
      <c r="N149" s="16">
        <f t="shared" ref="N149:R149" si="64">N138-N139</f>
        <v>69789.634839999999</v>
      </c>
      <c r="O149" s="16">
        <f t="shared" si="64"/>
        <v>5819.7056178144539</v>
      </c>
      <c r="P149" s="16">
        <f t="shared" si="64"/>
        <v>5839.5588452283391</v>
      </c>
      <c r="Q149" s="16">
        <f t="shared" si="64"/>
        <v>5839.5588452283391</v>
      </c>
      <c r="R149" s="16">
        <f t="shared" si="64"/>
        <v>6418.3734203920949</v>
      </c>
      <c r="S149" s="16">
        <f t="shared" si="58"/>
        <v>93706.831568663227</v>
      </c>
      <c r="T149" s="16">
        <f>T138-T139</f>
        <v>39873.841999999997</v>
      </c>
      <c r="U149" s="16"/>
      <c r="W149" s="16">
        <f t="shared" ref="W149" si="65">W138-W139</f>
        <v>67172.831164969321</v>
      </c>
      <c r="X149" s="16">
        <f>X138-X139</f>
        <v>44027.237260000009</v>
      </c>
      <c r="Y149" s="16"/>
    </row>
    <row r="150" spans="2:25" x14ac:dyDescent="0.25">
      <c r="D150" s="17"/>
      <c r="E150" s="17"/>
      <c r="F150" s="17"/>
      <c r="G150" s="17"/>
      <c r="H150" s="17"/>
      <c r="I150" s="17"/>
      <c r="J150" s="17"/>
      <c r="K150" s="17"/>
      <c r="L150" s="17"/>
      <c r="M150" s="17"/>
      <c r="N150" s="17"/>
      <c r="O150" s="17"/>
      <c r="P150" s="17"/>
      <c r="Q150" s="17"/>
      <c r="R150" s="17"/>
      <c r="S150" s="17"/>
      <c r="W150" s="17"/>
    </row>
    <row r="151" spans="2:25" ht="255.75" customHeight="1" x14ac:dyDescent="0.25">
      <c r="C151" s="324" t="s">
        <v>480</v>
      </c>
      <c r="D151" s="324"/>
      <c r="E151" s="324"/>
      <c r="F151" s="324"/>
      <c r="G151" s="324"/>
      <c r="H151" s="324"/>
      <c r="I151" s="324"/>
      <c r="J151" s="324"/>
      <c r="K151" s="324"/>
      <c r="L151" s="324"/>
      <c r="M151" s="324"/>
      <c r="N151" s="324"/>
      <c r="O151" s="324"/>
      <c r="P151" s="324"/>
      <c r="Q151" s="324"/>
      <c r="R151" s="324"/>
      <c r="S151" s="324"/>
      <c r="T151" s="324"/>
      <c r="U151" s="324"/>
      <c r="V151" s="324"/>
      <c r="W151" s="324"/>
      <c r="X151" s="324"/>
      <c r="Y151" s="324"/>
    </row>
    <row r="152" spans="2:25" x14ac:dyDescent="0.25">
      <c r="D152" s="17"/>
      <c r="E152" s="17"/>
      <c r="F152" s="17"/>
      <c r="G152" s="17"/>
      <c r="H152" s="17"/>
      <c r="I152" s="17"/>
      <c r="J152" s="17"/>
      <c r="K152" s="17"/>
      <c r="L152" s="17"/>
      <c r="M152" s="17"/>
      <c r="N152" s="17"/>
      <c r="O152" s="17"/>
      <c r="P152" s="17"/>
      <c r="Q152" s="17"/>
      <c r="R152" s="17"/>
      <c r="S152" s="17"/>
      <c r="W152" s="17"/>
    </row>
    <row r="153" spans="2:25" x14ac:dyDescent="0.25">
      <c r="D153" s="17"/>
      <c r="E153" s="17"/>
      <c r="F153" s="17"/>
      <c r="G153" s="17"/>
      <c r="H153" s="17"/>
      <c r="I153" s="17"/>
      <c r="J153" s="17"/>
      <c r="K153" s="17"/>
      <c r="L153" s="17"/>
      <c r="M153" s="17"/>
      <c r="N153" s="17"/>
      <c r="O153" s="17"/>
      <c r="P153" s="17"/>
      <c r="Q153" s="17"/>
      <c r="R153" s="17"/>
      <c r="S153" s="248"/>
      <c r="W153" s="248"/>
    </row>
    <row r="154" spans="2:25" x14ac:dyDescent="0.25">
      <c r="D154" s="17"/>
      <c r="E154" s="17"/>
      <c r="F154" s="17"/>
      <c r="G154" s="17"/>
      <c r="H154" s="17"/>
      <c r="I154" s="17"/>
      <c r="J154" s="17"/>
      <c r="K154" s="17"/>
      <c r="L154" s="17"/>
      <c r="M154" s="17"/>
      <c r="N154" s="17"/>
      <c r="O154" s="17"/>
      <c r="P154" s="17"/>
      <c r="Q154" s="17"/>
      <c r="R154" s="17"/>
      <c r="S154" s="17"/>
      <c r="W154" s="17"/>
    </row>
    <row r="155" spans="2:25" x14ac:dyDescent="0.25">
      <c r="D155" s="17"/>
      <c r="E155" s="17"/>
      <c r="F155" s="17"/>
      <c r="G155" s="17"/>
      <c r="H155" s="17"/>
      <c r="I155" s="17"/>
      <c r="J155" s="17"/>
      <c r="K155" s="17"/>
      <c r="L155" s="17"/>
      <c r="M155" s="17"/>
      <c r="N155" s="17"/>
      <c r="O155" s="17"/>
      <c r="P155" s="17"/>
      <c r="Q155" s="17"/>
      <c r="R155" s="17"/>
      <c r="S155" s="17"/>
      <c r="W155" s="17"/>
    </row>
    <row r="156" spans="2:25" x14ac:dyDescent="0.25">
      <c r="D156" s="17"/>
      <c r="E156" s="17"/>
      <c r="F156" s="17"/>
      <c r="G156" s="17"/>
      <c r="H156" s="17"/>
      <c r="I156" s="17"/>
      <c r="J156" s="17"/>
      <c r="K156" s="17"/>
      <c r="L156" s="17"/>
      <c r="M156" s="17"/>
      <c r="N156" s="17"/>
      <c r="O156" s="17"/>
      <c r="P156" s="17"/>
      <c r="Q156" s="17"/>
      <c r="R156" s="17"/>
      <c r="S156" s="17"/>
      <c r="W156" s="17"/>
    </row>
    <row r="163" spans="3:3" x14ac:dyDescent="0.25">
      <c r="C163" s="28"/>
    </row>
    <row r="164" spans="3:3" x14ac:dyDescent="0.25">
      <c r="C164" s="28"/>
    </row>
    <row r="165" spans="3:3" x14ac:dyDescent="0.25">
      <c r="C165" s="28"/>
    </row>
    <row r="166" spans="3:3" x14ac:dyDescent="0.25">
      <c r="C166" s="28"/>
    </row>
    <row r="167" spans="3:3" x14ac:dyDescent="0.25">
      <c r="C167" s="28"/>
    </row>
    <row r="168" spans="3:3" x14ac:dyDescent="0.25">
      <c r="C168" s="28"/>
    </row>
  </sheetData>
  <mergeCells count="1">
    <mergeCell ref="C151:Y151"/>
  </mergeCells>
  <pageMargins left="0.511811024" right="0.511811024" top="0.78740157499999996" bottom="0.78740157499999996" header="0.31496062000000002" footer="0.31496062000000002"/>
  <pageSetup paperSize="9" orientation="portrait" r:id="rId1"/>
  <ignoredErrors>
    <ignoredError sqref="S24:S28" formula="1"/>
    <ignoredError sqref="S5 S19" formula="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FT138"/>
  <sheetViews>
    <sheetView showGridLines="0" zoomScale="90" zoomScaleNormal="90" workbookViewId="0">
      <pane xSplit="4" ySplit="5" topLeftCell="E130" activePane="bottomRight" state="frozen"/>
      <selection pane="topRight" activeCell="E1" sqref="E1"/>
      <selection pane="bottomLeft" activeCell="A6" sqref="A6"/>
      <selection pane="bottomRight" activeCell="FX65" sqref="FX65"/>
    </sheetView>
  </sheetViews>
  <sheetFormatPr defaultRowHeight="15" outlineLevelRow="1" outlineLevelCol="2" x14ac:dyDescent="0.25"/>
  <cols>
    <col min="1" max="1" width="2" customWidth="1"/>
    <col min="2" max="2" width="2.7109375" style="119" customWidth="1"/>
    <col min="3" max="3" width="52.28515625" customWidth="1"/>
    <col min="4" max="4" width="1.42578125" customWidth="1"/>
    <col min="5" max="5" width="12.7109375" hidden="1" customWidth="1"/>
    <col min="6" max="17" width="12.7109375" hidden="1" customWidth="1" outlineLevel="1"/>
    <col min="18" max="18" width="2.7109375" hidden="1" customWidth="1" collapsed="1"/>
    <col min="19" max="19" width="12.7109375" hidden="1" customWidth="1"/>
    <col min="20" max="31" width="12.7109375" hidden="1" customWidth="1" outlineLevel="1"/>
    <col min="32" max="32" width="2.7109375" hidden="1" customWidth="1" collapsed="1"/>
    <col min="33" max="33" width="12.28515625" hidden="1" customWidth="1"/>
    <col min="34" max="45" width="11.42578125" hidden="1" customWidth="1" outlineLevel="1"/>
    <col min="46" max="46" width="2.7109375" hidden="1" customWidth="1" collapsed="1"/>
    <col min="47" max="47" width="12.28515625" hidden="1" customWidth="1"/>
    <col min="48" max="59" width="11.42578125" hidden="1" customWidth="1" outlineLevel="1"/>
    <col min="60" max="60" width="2.7109375" hidden="1" customWidth="1" collapsed="1"/>
    <col min="61" max="61" width="10.5703125" hidden="1" customWidth="1"/>
    <col min="62" max="73" width="9.5703125" hidden="1" customWidth="1" outlineLevel="1"/>
    <col min="74" max="74" width="2.7109375" hidden="1" customWidth="1" collapsed="1"/>
    <col min="75" max="75" width="10.5703125" hidden="1" customWidth="1"/>
    <col min="76" max="83" width="9.5703125" hidden="1" customWidth="1" outlineLevel="1"/>
    <col min="84" max="87" width="9.7109375" hidden="1" customWidth="1" outlineLevel="1"/>
    <col min="88" max="88" width="2.7109375" style="114" hidden="1" customWidth="1" collapsed="1"/>
    <col min="89" max="89" width="12.28515625" hidden="1" customWidth="1"/>
    <col min="90" max="101" width="11.42578125" hidden="1" customWidth="1" outlineLevel="1"/>
    <col min="102" max="102" width="3.28515625" hidden="1" customWidth="1" collapsed="1"/>
    <col min="103" max="103" width="12.28515625" hidden="1" customWidth="1"/>
    <col min="104" max="115" width="11.42578125" hidden="1" customWidth="1" outlineLevel="1"/>
    <col min="116" max="116" width="4.5703125" hidden="1" customWidth="1" collapsed="1"/>
    <col min="117" max="117" width="14" hidden="1" customWidth="1"/>
    <col min="118" max="129" width="11.42578125" hidden="1" customWidth="1" outlineLevel="1"/>
    <col min="130" max="130" width="3.42578125" hidden="1" customWidth="1" collapsed="1"/>
    <col min="131" max="131" width="14" hidden="1" customWidth="1"/>
    <col min="132" max="139" width="14" hidden="1" customWidth="1" outlineLevel="1"/>
    <col min="140" max="143" width="14.28515625" hidden="1" customWidth="1" outlineLevel="1"/>
    <col min="144" max="144" width="3.7109375" customWidth="1" collapsed="1"/>
    <col min="145" max="145" width="12.28515625" customWidth="1"/>
    <col min="146" max="146" width="12.28515625" customWidth="1" outlineLevel="1"/>
    <col min="147" max="158" width="11.42578125" hidden="1" customWidth="1" outlineLevel="2"/>
    <col min="159" max="159" width="36.140625" customWidth="1" outlineLevel="1" collapsed="1"/>
    <col min="160" max="160" width="3.7109375" customWidth="1"/>
    <col min="161" max="161" width="12.28515625" customWidth="1"/>
    <col min="162" max="162" width="12.28515625" customWidth="1" outlineLevel="1"/>
    <col min="163" max="174" width="11.42578125" hidden="1" customWidth="1" outlineLevel="2"/>
    <col min="175" max="175" width="36.140625" customWidth="1" outlineLevel="1" collapsed="1"/>
    <col min="176" max="176" width="8.7109375" bestFit="1" customWidth="1"/>
  </cols>
  <sheetData>
    <row r="1" spans="1:176" x14ac:dyDescent="0.25">
      <c r="B1"/>
      <c r="C1" s="54" t="s">
        <v>6</v>
      </c>
      <c r="AR1" s="99"/>
      <c r="AS1" s="99"/>
      <c r="BF1" s="99"/>
      <c r="BG1" s="99"/>
      <c r="CV1" s="99"/>
      <c r="CW1" s="99"/>
      <c r="DJ1" s="99"/>
      <c r="DK1" s="99"/>
      <c r="DX1" s="99"/>
      <c r="DY1" s="99"/>
      <c r="EL1" s="99"/>
      <c r="EM1" s="99"/>
      <c r="FA1" s="99"/>
      <c r="FB1" s="99"/>
      <c r="FQ1" s="99"/>
      <c r="FR1" s="99"/>
    </row>
    <row r="2" spans="1:176" ht="36" customHeight="1" x14ac:dyDescent="0.35">
      <c r="B2" s="315" t="s">
        <v>2</v>
      </c>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5"/>
      <c r="AN2" s="315"/>
      <c r="AO2" s="315"/>
      <c r="AP2" s="315"/>
      <c r="AQ2" s="315"/>
      <c r="AR2" s="315"/>
      <c r="AS2" s="315"/>
      <c r="AT2" s="315"/>
      <c r="AU2" s="315"/>
      <c r="AV2" s="315"/>
      <c r="AW2" s="315"/>
      <c r="AX2" s="315"/>
      <c r="AY2" s="315"/>
      <c r="AZ2" s="315"/>
      <c r="BA2" s="315"/>
      <c r="BB2" s="315"/>
      <c r="BC2" s="315"/>
      <c r="BD2" s="315"/>
      <c r="BE2" s="315"/>
      <c r="BF2" s="315"/>
      <c r="BG2" s="315"/>
      <c r="BH2" s="315"/>
      <c r="BI2" s="315"/>
      <c r="BJ2" s="315"/>
      <c r="BK2" s="315"/>
      <c r="BL2" s="315"/>
      <c r="BM2" s="315"/>
      <c r="BN2" s="315"/>
      <c r="BO2" s="315"/>
      <c r="BP2" s="315"/>
      <c r="BQ2" s="315"/>
      <c r="BR2" s="315"/>
      <c r="BS2" s="315"/>
      <c r="BT2" s="315"/>
      <c r="BU2" s="315"/>
      <c r="BV2" s="315"/>
      <c r="BW2" s="315"/>
      <c r="BX2" s="315"/>
      <c r="BY2" s="315"/>
      <c r="BZ2" s="315"/>
      <c r="CA2" s="315"/>
      <c r="CB2" s="315"/>
      <c r="CC2" s="315"/>
      <c r="CD2" s="315"/>
      <c r="CE2" s="315"/>
      <c r="CF2" s="315"/>
      <c r="CG2" s="315"/>
      <c r="CH2" s="315"/>
      <c r="CI2" s="315"/>
      <c r="CJ2" s="315"/>
      <c r="CK2" s="315"/>
      <c r="CL2" s="315"/>
      <c r="CM2" s="315"/>
      <c r="CN2" s="315"/>
      <c r="CO2" s="315"/>
      <c r="CP2" s="315"/>
      <c r="CQ2" s="315"/>
      <c r="CR2" s="315"/>
      <c r="CS2" s="315"/>
      <c r="CT2" s="315"/>
      <c r="CU2" s="315"/>
      <c r="CV2" s="315"/>
      <c r="CW2" s="315"/>
      <c r="CX2" s="315"/>
      <c r="CY2" s="315"/>
      <c r="CZ2" s="315"/>
      <c r="DA2" s="315"/>
      <c r="DB2" s="315"/>
      <c r="DC2" s="315"/>
      <c r="DD2" s="315"/>
      <c r="DE2" s="315"/>
      <c r="DF2" s="315"/>
      <c r="DG2" s="315"/>
      <c r="DH2" s="315"/>
      <c r="DI2" s="315"/>
      <c r="DJ2" s="315"/>
      <c r="DK2" s="315"/>
      <c r="DL2" s="315"/>
      <c r="DM2" s="315"/>
      <c r="DN2" s="315"/>
      <c r="DO2" s="315"/>
      <c r="DP2" s="315"/>
      <c r="DQ2" s="315"/>
      <c r="DR2" s="315"/>
      <c r="DS2" s="315"/>
      <c r="DT2" s="315"/>
      <c r="DU2" s="315"/>
      <c r="DV2" s="315"/>
      <c r="DW2" s="315"/>
      <c r="DX2" s="315"/>
      <c r="DY2" s="315"/>
      <c r="DZ2" s="315"/>
      <c r="EA2" s="315"/>
      <c r="EB2" s="315"/>
      <c r="EC2" s="315"/>
      <c r="ED2" s="315"/>
      <c r="EE2" s="315"/>
      <c r="EF2" s="315"/>
      <c r="EG2" s="315"/>
      <c r="EH2" s="315"/>
      <c r="EI2" s="315"/>
      <c r="EJ2" s="315"/>
      <c r="EK2" s="315"/>
      <c r="EL2" s="315"/>
      <c r="EM2" s="315"/>
      <c r="EN2" s="315"/>
      <c r="EO2" s="315"/>
      <c r="EP2" s="315"/>
      <c r="EQ2" s="315"/>
      <c r="ER2" s="315"/>
      <c r="ES2" s="315"/>
      <c r="ET2" s="315"/>
      <c r="EU2" s="315"/>
      <c r="EV2" s="315"/>
      <c r="EW2" s="315"/>
      <c r="EX2" s="315"/>
      <c r="EY2" s="315"/>
      <c r="EZ2" s="315"/>
      <c r="FA2" s="315"/>
      <c r="FB2" s="315"/>
      <c r="FC2" s="315"/>
      <c r="FD2" s="315"/>
      <c r="FE2" s="315"/>
      <c r="FF2" s="315"/>
    </row>
    <row r="3" spans="1:176" s="97" customFormat="1" ht="14.25" customHeight="1" x14ac:dyDescent="0.25">
      <c r="C3" s="116">
        <v>4</v>
      </c>
      <c r="E3" s="116">
        <v>2015</v>
      </c>
      <c r="F3" s="116">
        <v>1</v>
      </c>
      <c r="G3" s="116">
        <v>2</v>
      </c>
      <c r="H3" s="116">
        <v>3</v>
      </c>
      <c r="I3" s="116">
        <v>4</v>
      </c>
      <c r="J3" s="116">
        <v>5</v>
      </c>
      <c r="K3" s="116">
        <v>6</v>
      </c>
      <c r="L3" s="116">
        <v>7</v>
      </c>
      <c r="M3" s="116">
        <v>8</v>
      </c>
      <c r="N3" s="116">
        <v>9</v>
      </c>
      <c r="O3" s="116">
        <v>10</v>
      </c>
      <c r="P3" s="116">
        <v>11</v>
      </c>
      <c r="Q3" s="116">
        <v>12</v>
      </c>
      <c r="R3" s="116"/>
      <c r="S3" s="116">
        <v>2016</v>
      </c>
      <c r="T3" s="116">
        <v>1</v>
      </c>
      <c r="U3" s="116">
        <v>2</v>
      </c>
      <c r="V3" s="116">
        <v>3</v>
      </c>
      <c r="W3" s="116">
        <v>4</v>
      </c>
      <c r="X3" s="116">
        <v>5</v>
      </c>
      <c r="Y3" s="116">
        <v>6</v>
      </c>
      <c r="Z3" s="116">
        <v>7</v>
      </c>
      <c r="AA3" s="116">
        <v>8</v>
      </c>
      <c r="AB3" s="116">
        <v>9</v>
      </c>
      <c r="AC3" s="116">
        <v>10</v>
      </c>
      <c r="AD3" s="116">
        <v>11</v>
      </c>
      <c r="AE3" s="116">
        <v>12</v>
      </c>
      <c r="AF3" s="116"/>
      <c r="AG3" s="116">
        <v>2017</v>
      </c>
      <c r="AH3" s="116">
        <v>1</v>
      </c>
      <c r="AI3" s="116">
        <v>2</v>
      </c>
      <c r="AJ3" s="116">
        <v>3</v>
      </c>
      <c r="AK3" s="116">
        <v>4</v>
      </c>
      <c r="AL3" s="116">
        <v>5</v>
      </c>
      <c r="AM3" s="116">
        <v>6</v>
      </c>
      <c r="AN3" s="116">
        <v>7</v>
      </c>
      <c r="AO3" s="116">
        <v>8</v>
      </c>
      <c r="AP3" s="116">
        <v>9</v>
      </c>
      <c r="AQ3" s="116">
        <v>10</v>
      </c>
      <c r="AR3" s="116">
        <v>11</v>
      </c>
      <c r="AS3" s="116">
        <v>12</v>
      </c>
      <c r="AT3" s="116"/>
      <c r="AU3" s="116">
        <v>2018</v>
      </c>
      <c r="AV3" s="116">
        <v>1</v>
      </c>
      <c r="AW3" s="116">
        <v>2</v>
      </c>
      <c r="AX3" s="116">
        <v>3</v>
      </c>
      <c r="AY3" s="116">
        <v>4</v>
      </c>
      <c r="AZ3" s="116">
        <v>5</v>
      </c>
      <c r="BA3" s="116">
        <v>6</v>
      </c>
      <c r="BB3" s="116">
        <v>7</v>
      </c>
      <c r="BC3" s="116">
        <v>8</v>
      </c>
      <c r="BD3" s="116">
        <v>9</v>
      </c>
      <c r="BE3" s="116">
        <v>10</v>
      </c>
      <c r="BF3" s="116">
        <v>11</v>
      </c>
      <c r="BG3" s="116">
        <v>12</v>
      </c>
      <c r="BH3" s="116"/>
      <c r="BI3" s="116">
        <v>2019</v>
      </c>
      <c r="BJ3" s="116">
        <v>1</v>
      </c>
      <c r="BK3" s="116">
        <v>2</v>
      </c>
      <c r="BL3" s="116">
        <v>3</v>
      </c>
      <c r="BM3" s="116">
        <v>4</v>
      </c>
      <c r="BN3" s="116">
        <v>5</v>
      </c>
      <c r="BO3" s="116">
        <v>6</v>
      </c>
      <c r="BP3" s="116">
        <v>7</v>
      </c>
      <c r="BQ3" s="116">
        <v>8</v>
      </c>
      <c r="BR3" s="116">
        <v>9</v>
      </c>
      <c r="BS3" s="116">
        <v>10</v>
      </c>
      <c r="BT3" s="116">
        <v>11</v>
      </c>
      <c r="BU3" s="116">
        <v>12</v>
      </c>
      <c r="BV3" s="116"/>
      <c r="BW3" s="116">
        <v>2020</v>
      </c>
      <c r="BX3" s="116">
        <v>1</v>
      </c>
      <c r="BY3" s="116">
        <v>2</v>
      </c>
      <c r="BZ3" s="116">
        <v>3</v>
      </c>
      <c r="CA3" s="116">
        <v>4</v>
      </c>
      <c r="CB3" s="116">
        <v>5</v>
      </c>
      <c r="CC3" s="116">
        <v>6</v>
      </c>
      <c r="CD3" s="116">
        <v>7</v>
      </c>
      <c r="CE3" s="116">
        <v>8</v>
      </c>
      <c r="CF3" s="116">
        <v>9</v>
      </c>
      <c r="CG3" s="116">
        <v>10</v>
      </c>
      <c r="CH3" s="116">
        <v>11</v>
      </c>
      <c r="CI3" s="116">
        <v>12</v>
      </c>
      <c r="CJ3" s="117"/>
      <c r="CK3" s="116">
        <v>2021</v>
      </c>
      <c r="CL3" s="116">
        <v>1</v>
      </c>
      <c r="CM3" s="116">
        <v>2</v>
      </c>
      <c r="CN3" s="116">
        <v>3</v>
      </c>
      <c r="CO3" s="116">
        <v>4</v>
      </c>
      <c r="CP3" s="116">
        <v>5</v>
      </c>
      <c r="CQ3" s="116">
        <v>6</v>
      </c>
      <c r="CR3" s="116">
        <v>7</v>
      </c>
      <c r="CS3" s="116">
        <v>8</v>
      </c>
      <c r="CT3" s="116">
        <v>9</v>
      </c>
      <c r="CU3" s="116">
        <v>10</v>
      </c>
      <c r="CV3" s="116">
        <v>11</v>
      </c>
      <c r="CW3" s="116">
        <v>12</v>
      </c>
      <c r="CY3" s="116">
        <v>2022</v>
      </c>
      <c r="CZ3" s="116">
        <v>1</v>
      </c>
      <c r="DA3" s="116">
        <v>2</v>
      </c>
      <c r="DB3" s="116">
        <v>3</v>
      </c>
      <c r="DC3" s="116">
        <v>4</v>
      </c>
      <c r="DD3" s="116">
        <v>5</v>
      </c>
      <c r="DE3" s="116">
        <v>6</v>
      </c>
      <c r="DF3" s="116">
        <v>7</v>
      </c>
      <c r="DG3" s="116">
        <v>8</v>
      </c>
      <c r="DH3" s="116">
        <v>9</v>
      </c>
      <c r="DI3" s="116">
        <v>10</v>
      </c>
      <c r="DJ3" s="116">
        <v>11</v>
      </c>
      <c r="DK3" s="116">
        <v>12</v>
      </c>
      <c r="DM3" s="116">
        <v>2023</v>
      </c>
      <c r="DN3" s="116">
        <v>1</v>
      </c>
      <c r="DO3" s="116">
        <v>2</v>
      </c>
      <c r="DP3" s="116">
        <v>3</v>
      </c>
      <c r="DQ3" s="116">
        <v>4</v>
      </c>
      <c r="DR3" s="116">
        <v>5</v>
      </c>
      <c r="DS3" s="116">
        <v>6</v>
      </c>
      <c r="DT3" s="116">
        <v>7</v>
      </c>
      <c r="DU3" s="116">
        <v>8</v>
      </c>
      <c r="DV3" s="116">
        <v>9</v>
      </c>
      <c r="DW3" s="116">
        <v>10</v>
      </c>
      <c r="DX3" s="116">
        <v>11</v>
      </c>
      <c r="DY3" s="116">
        <v>12</v>
      </c>
      <c r="EA3" s="116">
        <v>2024</v>
      </c>
      <c r="EB3" s="116">
        <v>1</v>
      </c>
      <c r="EC3" s="116">
        <v>2</v>
      </c>
      <c r="ED3" s="116">
        <v>3</v>
      </c>
      <c r="EE3" s="116">
        <v>4</v>
      </c>
      <c r="EF3" s="116">
        <v>5</v>
      </c>
      <c r="EG3" s="116">
        <v>6</v>
      </c>
      <c r="EH3" s="116">
        <v>7</v>
      </c>
      <c r="EI3" s="116">
        <v>8</v>
      </c>
      <c r="EJ3" s="116">
        <v>9</v>
      </c>
      <c r="EK3" s="116">
        <v>10</v>
      </c>
      <c r="EL3" s="116">
        <v>11</v>
      </c>
      <c r="EM3" s="116">
        <v>12</v>
      </c>
      <c r="FB3" s="98"/>
      <c r="FR3" s="98"/>
    </row>
    <row r="4" spans="1:176" s="50" customFormat="1" x14ac:dyDescent="0.25">
      <c r="C4" s="100"/>
      <c r="D4" s="100"/>
      <c r="E4" s="101">
        <v>2015</v>
      </c>
      <c r="F4" s="51">
        <v>42005</v>
      </c>
      <c r="G4" s="51">
        <v>42036</v>
      </c>
      <c r="H4" s="51">
        <v>42064</v>
      </c>
      <c r="I4" s="51">
        <v>42095</v>
      </c>
      <c r="J4" s="51">
        <v>42125</v>
      </c>
      <c r="K4" s="51">
        <v>42156</v>
      </c>
      <c r="L4" s="51">
        <v>42186</v>
      </c>
      <c r="M4" s="51">
        <v>42217</v>
      </c>
      <c r="N4" s="51">
        <v>42248</v>
      </c>
      <c r="O4" s="51">
        <v>42278</v>
      </c>
      <c r="P4" s="51">
        <v>42309</v>
      </c>
      <c r="Q4" s="51">
        <v>42339</v>
      </c>
      <c r="S4" s="101">
        <v>2016</v>
      </c>
      <c r="T4" s="51">
        <v>42370</v>
      </c>
      <c r="U4" s="51">
        <v>42401</v>
      </c>
      <c r="V4" s="51">
        <v>42430</v>
      </c>
      <c r="W4" s="51">
        <v>42461</v>
      </c>
      <c r="X4" s="51">
        <v>42491</v>
      </c>
      <c r="Y4" s="51">
        <v>42522</v>
      </c>
      <c r="Z4" s="51">
        <v>42552</v>
      </c>
      <c r="AA4" s="51">
        <v>42583</v>
      </c>
      <c r="AB4" s="51">
        <v>42614</v>
      </c>
      <c r="AC4" s="51">
        <v>42644</v>
      </c>
      <c r="AD4" s="51">
        <v>42675</v>
      </c>
      <c r="AE4" s="51">
        <v>42705</v>
      </c>
      <c r="AG4" s="101">
        <v>2017</v>
      </c>
      <c r="AH4" s="38">
        <v>42736</v>
      </c>
      <c r="AI4" s="38">
        <v>42767</v>
      </c>
      <c r="AJ4" s="38">
        <v>42795</v>
      </c>
      <c r="AK4" s="38">
        <v>42826</v>
      </c>
      <c r="AL4" s="38">
        <v>42856</v>
      </c>
      <c r="AM4" s="38">
        <v>42887</v>
      </c>
      <c r="AN4" s="38">
        <v>42917</v>
      </c>
      <c r="AO4" s="38">
        <v>42948</v>
      </c>
      <c r="AP4" s="38">
        <v>42979</v>
      </c>
      <c r="AQ4" s="38">
        <v>43009</v>
      </c>
      <c r="AR4" s="38">
        <v>43040</v>
      </c>
      <c r="AS4" s="38">
        <v>43070</v>
      </c>
      <c r="AU4" s="101">
        <v>2018</v>
      </c>
      <c r="AV4" s="38">
        <v>43101</v>
      </c>
      <c r="AW4" s="38">
        <v>43132</v>
      </c>
      <c r="AX4" s="38">
        <v>43160</v>
      </c>
      <c r="AY4" s="38">
        <v>43191</v>
      </c>
      <c r="AZ4" s="38">
        <v>43221</v>
      </c>
      <c r="BA4" s="38">
        <v>43252</v>
      </c>
      <c r="BB4" s="38">
        <v>43282</v>
      </c>
      <c r="BC4" s="38">
        <v>43313</v>
      </c>
      <c r="BD4" s="38">
        <v>43344</v>
      </c>
      <c r="BE4" s="38">
        <v>43374</v>
      </c>
      <c r="BF4" s="38">
        <v>43405</v>
      </c>
      <c r="BG4" s="38">
        <v>43435</v>
      </c>
      <c r="BI4" s="101">
        <v>2019</v>
      </c>
      <c r="BJ4" s="38">
        <v>43466</v>
      </c>
      <c r="BK4" s="38">
        <v>43497</v>
      </c>
      <c r="BL4" s="38">
        <v>43525</v>
      </c>
      <c r="BM4" s="38">
        <v>43556</v>
      </c>
      <c r="BN4" s="38">
        <v>43586</v>
      </c>
      <c r="BO4" s="38">
        <v>43617</v>
      </c>
      <c r="BP4" s="38">
        <v>43647</v>
      </c>
      <c r="BQ4" s="38">
        <v>43678</v>
      </c>
      <c r="BR4" s="38">
        <v>43709</v>
      </c>
      <c r="BS4" s="38">
        <v>43739</v>
      </c>
      <c r="BT4" s="38">
        <v>43770</v>
      </c>
      <c r="BU4" s="38">
        <v>43800</v>
      </c>
      <c r="BW4" s="101">
        <v>2020</v>
      </c>
      <c r="BX4" s="51">
        <v>43831</v>
      </c>
      <c r="BY4" s="51">
        <v>43862</v>
      </c>
      <c r="BZ4" s="51">
        <v>43891</v>
      </c>
      <c r="CA4" s="51">
        <v>43922</v>
      </c>
      <c r="CB4" s="51">
        <v>43952</v>
      </c>
      <c r="CC4" s="51">
        <v>43983</v>
      </c>
      <c r="CD4" s="51">
        <v>44013</v>
      </c>
      <c r="CE4" s="51">
        <v>44044</v>
      </c>
      <c r="CF4" s="51">
        <v>44075</v>
      </c>
      <c r="CG4" s="51">
        <v>44105</v>
      </c>
      <c r="CH4" s="51">
        <v>44136</v>
      </c>
      <c r="CI4" s="51">
        <v>44166</v>
      </c>
      <c r="CJ4" s="111"/>
      <c r="CK4" s="101">
        <v>2021</v>
      </c>
      <c r="CL4" s="51">
        <v>44197</v>
      </c>
      <c r="CM4" s="51">
        <v>44228</v>
      </c>
      <c r="CN4" s="51">
        <v>44256</v>
      </c>
      <c r="CO4" s="51">
        <v>44287</v>
      </c>
      <c r="CP4" s="51">
        <v>44317</v>
      </c>
      <c r="CQ4" s="51">
        <v>44348</v>
      </c>
      <c r="CR4" s="51">
        <v>44378</v>
      </c>
      <c r="CS4" s="51">
        <v>44409</v>
      </c>
      <c r="CT4" s="51">
        <v>44440</v>
      </c>
      <c r="CU4" s="51">
        <v>44470</v>
      </c>
      <c r="CV4" s="51">
        <v>44501</v>
      </c>
      <c r="CW4" s="51">
        <v>44531</v>
      </c>
      <c r="CY4" s="101">
        <v>2022</v>
      </c>
      <c r="CZ4" s="38">
        <v>44562</v>
      </c>
      <c r="DA4" s="38">
        <v>44593</v>
      </c>
      <c r="DB4" s="38">
        <v>44621</v>
      </c>
      <c r="DC4" s="38">
        <v>44652</v>
      </c>
      <c r="DD4" s="38">
        <v>44682</v>
      </c>
      <c r="DE4" s="38">
        <v>44713</v>
      </c>
      <c r="DF4" s="38">
        <v>44743</v>
      </c>
      <c r="DG4" s="134">
        <v>44774</v>
      </c>
      <c r="DH4" s="38">
        <v>44805</v>
      </c>
      <c r="DI4" s="38">
        <v>44835</v>
      </c>
      <c r="DJ4" s="38">
        <v>44866</v>
      </c>
      <c r="DK4" s="38">
        <v>44896</v>
      </c>
      <c r="DM4" s="101">
        <v>2023</v>
      </c>
      <c r="DN4" s="38">
        <v>44927</v>
      </c>
      <c r="DO4" s="38">
        <v>44958</v>
      </c>
      <c r="DP4" s="38">
        <v>44986</v>
      </c>
      <c r="DQ4" s="38">
        <v>45017</v>
      </c>
      <c r="DR4" s="38">
        <v>45047</v>
      </c>
      <c r="DS4" s="38">
        <v>45078</v>
      </c>
      <c r="DT4" s="38">
        <v>45108</v>
      </c>
      <c r="DU4" s="38">
        <v>45139</v>
      </c>
      <c r="DV4" s="38">
        <v>45170</v>
      </c>
      <c r="DW4" s="38">
        <v>45200</v>
      </c>
      <c r="DX4" s="38">
        <v>45231</v>
      </c>
      <c r="DY4" s="38">
        <v>45261</v>
      </c>
      <c r="EA4" s="101">
        <v>2024</v>
      </c>
      <c r="EB4" s="38">
        <v>45292</v>
      </c>
      <c r="EC4" s="38">
        <v>45323</v>
      </c>
      <c r="ED4" s="38">
        <v>45352</v>
      </c>
      <c r="EE4" s="38">
        <v>45383</v>
      </c>
      <c r="EF4" s="38">
        <v>45413</v>
      </c>
      <c r="EG4" s="38">
        <v>45444</v>
      </c>
      <c r="EH4" s="38">
        <v>45474</v>
      </c>
      <c r="EI4" s="38">
        <v>45505</v>
      </c>
      <c r="EJ4" s="38">
        <v>45536</v>
      </c>
      <c r="EK4" s="38">
        <v>45566</v>
      </c>
      <c r="EL4" s="38">
        <v>45597</v>
      </c>
      <c r="EM4" s="38">
        <v>45627</v>
      </c>
      <c r="EO4" s="101">
        <v>2025</v>
      </c>
      <c r="EP4" s="222">
        <v>2025</v>
      </c>
      <c r="EQ4" s="38">
        <v>45658</v>
      </c>
      <c r="ER4" s="38">
        <v>45689</v>
      </c>
      <c r="ES4" s="38">
        <v>45717</v>
      </c>
      <c r="ET4" s="38">
        <v>45748</v>
      </c>
      <c r="EU4" s="38">
        <v>45778</v>
      </c>
      <c r="EV4" s="38">
        <v>45809</v>
      </c>
      <c r="EW4" s="38">
        <v>45839</v>
      </c>
      <c r="EX4" s="38">
        <v>45870</v>
      </c>
      <c r="EY4" s="38">
        <v>45901</v>
      </c>
      <c r="EZ4" s="38">
        <v>45931</v>
      </c>
      <c r="FA4" s="38">
        <v>45962</v>
      </c>
      <c r="FB4" s="38">
        <v>45992</v>
      </c>
      <c r="FC4" s="216" t="s">
        <v>11</v>
      </c>
      <c r="FE4" s="101">
        <v>2026</v>
      </c>
      <c r="FF4" s="222">
        <v>2026</v>
      </c>
      <c r="FG4" s="38">
        <v>46023</v>
      </c>
      <c r="FH4" s="38">
        <v>46054</v>
      </c>
      <c r="FI4" s="38">
        <v>46082</v>
      </c>
      <c r="FJ4" s="38">
        <v>46113</v>
      </c>
      <c r="FK4" s="38">
        <v>46143</v>
      </c>
      <c r="FL4" s="38">
        <v>46174</v>
      </c>
      <c r="FM4" s="38">
        <v>46204</v>
      </c>
      <c r="FN4" s="38">
        <v>46235</v>
      </c>
      <c r="FO4" s="38">
        <v>46266</v>
      </c>
      <c r="FP4" s="38">
        <v>46296</v>
      </c>
      <c r="FQ4" s="38">
        <v>46327</v>
      </c>
      <c r="FR4" s="38">
        <v>46357</v>
      </c>
      <c r="FS4" s="216" t="s">
        <v>11</v>
      </c>
    </row>
    <row r="5" spans="1:176" ht="15.75" x14ac:dyDescent="0.25">
      <c r="B5"/>
      <c r="C5" s="133">
        <v>2018</v>
      </c>
      <c r="D5" s="102"/>
      <c r="E5" s="39" t="s">
        <v>160</v>
      </c>
      <c r="F5" s="39" t="s">
        <v>160</v>
      </c>
      <c r="G5" s="39" t="s">
        <v>160</v>
      </c>
      <c r="H5" s="39" t="s">
        <v>160</v>
      </c>
      <c r="I5" s="39" t="s">
        <v>160</v>
      </c>
      <c r="J5" s="39" t="s">
        <v>160</v>
      </c>
      <c r="K5" s="39" t="s">
        <v>160</v>
      </c>
      <c r="L5" s="39" t="s">
        <v>160</v>
      </c>
      <c r="M5" s="39" t="s">
        <v>160</v>
      </c>
      <c r="N5" s="39" t="s">
        <v>160</v>
      </c>
      <c r="O5" s="39" t="s">
        <v>160</v>
      </c>
      <c r="P5" s="39" t="s">
        <v>160</v>
      </c>
      <c r="Q5" s="39" t="s">
        <v>160</v>
      </c>
      <c r="S5" s="39" t="s">
        <v>160</v>
      </c>
      <c r="T5" s="39" t="s">
        <v>160</v>
      </c>
      <c r="U5" s="39" t="s">
        <v>160</v>
      </c>
      <c r="V5" s="39" t="s">
        <v>160</v>
      </c>
      <c r="W5" s="39" t="s">
        <v>160</v>
      </c>
      <c r="X5" s="39" t="s">
        <v>160</v>
      </c>
      <c r="Y5" s="39" t="s">
        <v>160</v>
      </c>
      <c r="Z5" s="39" t="s">
        <v>160</v>
      </c>
      <c r="AA5" s="39" t="s">
        <v>160</v>
      </c>
      <c r="AB5" s="39" t="s">
        <v>160</v>
      </c>
      <c r="AC5" s="39" t="s">
        <v>160</v>
      </c>
      <c r="AD5" s="39" t="s">
        <v>160</v>
      </c>
      <c r="AE5" s="39" t="s">
        <v>160</v>
      </c>
      <c r="AG5" s="39" t="s">
        <v>160</v>
      </c>
      <c r="AH5" s="39" t="s">
        <v>160</v>
      </c>
      <c r="AI5" s="39" t="s">
        <v>160</v>
      </c>
      <c r="AJ5" s="39" t="s">
        <v>160</v>
      </c>
      <c r="AK5" s="39" t="s">
        <v>160</v>
      </c>
      <c r="AL5" s="39" t="s">
        <v>160</v>
      </c>
      <c r="AM5" s="39" t="s">
        <v>160</v>
      </c>
      <c r="AN5" s="39" t="s">
        <v>160</v>
      </c>
      <c r="AO5" s="39" t="s">
        <v>160</v>
      </c>
      <c r="AP5" s="39" t="s">
        <v>160</v>
      </c>
      <c r="AQ5" s="39" t="s">
        <v>160</v>
      </c>
      <c r="AR5" s="39" t="s">
        <v>160</v>
      </c>
      <c r="AS5" s="39" t="s">
        <v>160</v>
      </c>
      <c r="AU5" s="39" t="s">
        <v>160</v>
      </c>
      <c r="AV5" s="39" t="s">
        <v>160</v>
      </c>
      <c r="AW5" s="39" t="s">
        <v>160</v>
      </c>
      <c r="AX5" s="39" t="s">
        <v>160</v>
      </c>
      <c r="AY5" s="39" t="s">
        <v>160</v>
      </c>
      <c r="AZ5" s="39" t="s">
        <v>160</v>
      </c>
      <c r="BA5" s="39" t="s">
        <v>160</v>
      </c>
      <c r="BB5" s="39" t="s">
        <v>160</v>
      </c>
      <c r="BC5" s="39" t="s">
        <v>160</v>
      </c>
      <c r="BD5" s="39" t="s">
        <v>160</v>
      </c>
      <c r="BE5" s="39" t="s">
        <v>160</v>
      </c>
      <c r="BF5" s="39" t="s">
        <v>160</v>
      </c>
      <c r="BG5" s="39" t="s">
        <v>160</v>
      </c>
      <c r="BI5" s="39" t="s">
        <v>160</v>
      </c>
      <c r="BJ5" s="39" t="s">
        <v>160</v>
      </c>
      <c r="BK5" s="39" t="s">
        <v>160</v>
      </c>
      <c r="BL5" s="39" t="s">
        <v>160</v>
      </c>
      <c r="BM5" s="39" t="s">
        <v>160</v>
      </c>
      <c r="BN5" s="39" t="s">
        <v>160</v>
      </c>
      <c r="BO5" s="39" t="s">
        <v>160</v>
      </c>
      <c r="BP5" s="39" t="s">
        <v>160</v>
      </c>
      <c r="BQ5" s="39" t="s">
        <v>160</v>
      </c>
      <c r="BR5" s="39" t="s">
        <v>160</v>
      </c>
      <c r="BS5" s="39" t="s">
        <v>160</v>
      </c>
      <c r="BT5" s="39" t="s">
        <v>160</v>
      </c>
      <c r="BU5" s="39" t="s">
        <v>160</v>
      </c>
      <c r="BW5" s="39" t="s">
        <v>160</v>
      </c>
      <c r="BX5" s="39" t="s">
        <v>160</v>
      </c>
      <c r="BY5" s="39" t="s">
        <v>160</v>
      </c>
      <c r="BZ5" s="39" t="s">
        <v>160</v>
      </c>
      <c r="CA5" s="39" t="s">
        <v>160</v>
      </c>
      <c r="CB5" s="39" t="s">
        <v>160</v>
      </c>
      <c r="CC5" s="39" t="s">
        <v>160</v>
      </c>
      <c r="CD5" s="39" t="s">
        <v>160</v>
      </c>
      <c r="CE5" s="39" t="s">
        <v>160</v>
      </c>
      <c r="CF5" s="39" t="s">
        <v>160</v>
      </c>
      <c r="CG5" s="39" t="s">
        <v>160</v>
      </c>
      <c r="CH5" s="39" t="s">
        <v>160</v>
      </c>
      <c r="CI5" s="39" t="s">
        <v>160</v>
      </c>
      <c r="CJ5" s="112"/>
      <c r="CK5" s="39" t="s">
        <v>160</v>
      </c>
      <c r="CL5" s="39" t="s">
        <v>160</v>
      </c>
      <c r="CM5" s="39" t="s">
        <v>160</v>
      </c>
      <c r="CN5" s="39" t="s">
        <v>160</v>
      </c>
      <c r="CO5" s="39" t="s">
        <v>160</v>
      </c>
      <c r="CP5" s="39" t="s">
        <v>160</v>
      </c>
      <c r="CQ5" s="39" t="s">
        <v>160</v>
      </c>
      <c r="CR5" s="39" t="s">
        <v>160</v>
      </c>
      <c r="CS5" s="39" t="s">
        <v>160</v>
      </c>
      <c r="CT5" s="39" t="s">
        <v>160</v>
      </c>
      <c r="CU5" s="39" t="s">
        <v>160</v>
      </c>
      <c r="CV5" s="39" t="s">
        <v>160</v>
      </c>
      <c r="CW5" s="39" t="s">
        <v>160</v>
      </c>
      <c r="CY5" s="39" t="s">
        <v>160</v>
      </c>
      <c r="CZ5" s="39" t="s">
        <v>160</v>
      </c>
      <c r="DA5" s="39" t="s">
        <v>160</v>
      </c>
      <c r="DB5" s="39" t="s">
        <v>160</v>
      </c>
      <c r="DC5" s="39" t="s">
        <v>160</v>
      </c>
      <c r="DD5" s="39" t="s">
        <v>160</v>
      </c>
      <c r="DE5" s="39" t="s">
        <v>160</v>
      </c>
      <c r="DF5" s="39" t="s">
        <v>160</v>
      </c>
      <c r="DG5" s="39" t="s">
        <v>160</v>
      </c>
      <c r="DH5" s="39" t="s">
        <v>160</v>
      </c>
      <c r="DI5" s="39" t="s">
        <v>160</v>
      </c>
      <c r="DJ5" s="39" t="s">
        <v>160</v>
      </c>
      <c r="DK5" s="39" t="s">
        <v>160</v>
      </c>
      <c r="DM5" s="39" t="s">
        <v>160</v>
      </c>
      <c r="DN5" s="39" t="s">
        <v>160</v>
      </c>
      <c r="DO5" s="39" t="s">
        <v>160</v>
      </c>
      <c r="DP5" s="39" t="s">
        <v>160</v>
      </c>
      <c r="DQ5" s="39" t="s">
        <v>160</v>
      </c>
      <c r="DR5" s="39" t="s">
        <v>160</v>
      </c>
      <c r="DS5" s="39" t="s">
        <v>160</v>
      </c>
      <c r="DT5" s="39" t="s">
        <v>160</v>
      </c>
      <c r="DU5" s="39" t="s">
        <v>160</v>
      </c>
      <c r="DV5" s="39" t="s">
        <v>160</v>
      </c>
      <c r="DW5" s="39" t="s">
        <v>160</v>
      </c>
      <c r="DX5" s="39" t="s">
        <v>160</v>
      </c>
      <c r="DY5" s="39" t="s">
        <v>160</v>
      </c>
      <c r="EA5" s="39" t="s">
        <v>161</v>
      </c>
      <c r="EB5" s="39" t="s">
        <v>160</v>
      </c>
      <c r="EC5" s="39" t="s">
        <v>160</v>
      </c>
      <c r="ED5" s="39" t="s">
        <v>160</v>
      </c>
      <c r="EE5" s="39" t="s">
        <v>160</v>
      </c>
      <c r="EF5" s="39" t="s">
        <v>160</v>
      </c>
      <c r="EG5" s="39" t="s">
        <v>160</v>
      </c>
      <c r="EH5" s="39" t="s">
        <v>160</v>
      </c>
      <c r="EI5" s="39" t="s">
        <v>160</v>
      </c>
      <c r="EJ5" s="39" t="s">
        <v>162</v>
      </c>
      <c r="EK5" s="39" t="s">
        <v>162</v>
      </c>
      <c r="EL5" s="39" t="s">
        <v>162</v>
      </c>
      <c r="EM5" s="39" t="s">
        <v>162</v>
      </c>
      <c r="EO5" s="40" t="s">
        <v>163</v>
      </c>
      <c r="EP5" s="223" t="s">
        <v>10</v>
      </c>
      <c r="EQ5" s="224" t="s">
        <v>8</v>
      </c>
      <c r="ER5" s="224" t="s">
        <v>8</v>
      </c>
      <c r="ES5" s="224" t="s">
        <v>8</v>
      </c>
      <c r="ET5" s="224" t="s">
        <v>8</v>
      </c>
      <c r="EU5" s="224" t="s">
        <v>8</v>
      </c>
      <c r="EV5" s="224" t="s">
        <v>8</v>
      </c>
      <c r="EW5" s="224" t="s">
        <v>8</v>
      </c>
      <c r="EX5" s="224" t="s">
        <v>8</v>
      </c>
      <c r="EY5" s="224" t="s">
        <v>8</v>
      </c>
      <c r="EZ5" s="225" t="s">
        <v>164</v>
      </c>
      <c r="FA5" s="225" t="s">
        <v>164</v>
      </c>
      <c r="FB5" s="225" t="s">
        <v>164</v>
      </c>
      <c r="FE5" s="40" t="s">
        <v>163</v>
      </c>
      <c r="FF5" s="223" t="s">
        <v>10</v>
      </c>
      <c r="FG5" s="40" t="s">
        <v>163</v>
      </c>
      <c r="FH5" s="40" t="s">
        <v>163</v>
      </c>
      <c r="FI5" s="40" t="s">
        <v>163</v>
      </c>
      <c r="FJ5" s="40" t="s">
        <v>163</v>
      </c>
      <c r="FK5" s="40" t="s">
        <v>163</v>
      </c>
      <c r="FL5" s="40" t="s">
        <v>163</v>
      </c>
      <c r="FM5" s="40" t="s">
        <v>163</v>
      </c>
      <c r="FN5" s="40" t="s">
        <v>163</v>
      </c>
      <c r="FO5" s="40" t="s">
        <v>163</v>
      </c>
      <c r="FP5" s="40" t="s">
        <v>163</v>
      </c>
      <c r="FQ5" s="40" t="s">
        <v>163</v>
      </c>
      <c r="FR5" s="123" t="s">
        <v>163</v>
      </c>
    </row>
    <row r="6" spans="1:176" x14ac:dyDescent="0.25">
      <c r="B6"/>
      <c r="C6" s="128" t="s">
        <v>165</v>
      </c>
      <c r="D6" s="103"/>
      <c r="E6" s="41">
        <v>5238.351999999999</v>
      </c>
      <c r="F6" s="41">
        <v>3.8740000000000001</v>
      </c>
      <c r="G6" s="41">
        <v>4282.9780000000001</v>
      </c>
      <c r="H6" s="41">
        <v>43.134999999999998</v>
      </c>
      <c r="I6" s="41">
        <v>49.334000000000003</v>
      </c>
      <c r="J6" s="41">
        <v>13.486000000000001</v>
      </c>
      <c r="K6" s="41">
        <v>72.498000000000005</v>
      </c>
      <c r="L6" s="41">
        <v>275.238</v>
      </c>
      <c r="M6" s="41">
        <v>368.27600000000001</v>
      </c>
      <c r="N6" s="41">
        <v>43.823999999999998</v>
      </c>
      <c r="O6" s="41">
        <v>43.116</v>
      </c>
      <c r="P6" s="41">
        <v>0</v>
      </c>
      <c r="Q6" s="41">
        <v>42.593000000000004</v>
      </c>
      <c r="S6" s="41">
        <v>22595.311000000002</v>
      </c>
      <c r="T6" s="41">
        <v>38.781999999999996</v>
      </c>
      <c r="U6" s="41">
        <v>30.981999999999999</v>
      </c>
      <c r="V6" s="41">
        <v>33.512</v>
      </c>
      <c r="W6" s="41">
        <v>28.602</v>
      </c>
      <c r="X6" s="41">
        <v>2956.4809999999998</v>
      </c>
      <c r="Y6" s="41">
        <v>2207.8580000000002</v>
      </c>
      <c r="Z6" s="41">
        <v>2794.53</v>
      </c>
      <c r="AA6" s="41">
        <v>2943.55</v>
      </c>
      <c r="AB6" s="41">
        <v>3723.1759999999999</v>
      </c>
      <c r="AC6" s="41">
        <v>2856.9740000000002</v>
      </c>
      <c r="AD6" s="41">
        <v>4225.01</v>
      </c>
      <c r="AE6" s="41">
        <v>755.85400000000004</v>
      </c>
      <c r="AG6" s="41">
        <v>1765.1819999999998</v>
      </c>
      <c r="AH6" s="41">
        <v>242.21100000000001</v>
      </c>
      <c r="AI6" s="41">
        <v>193.47300000000001</v>
      </c>
      <c r="AJ6" s="41">
        <v>231.38499999999999</v>
      </c>
      <c r="AK6" s="41">
        <v>164.61199999999999</v>
      </c>
      <c r="AL6" s="41">
        <v>1.4E-2</v>
      </c>
      <c r="AM6" s="41">
        <v>172.14</v>
      </c>
      <c r="AN6" s="41">
        <v>282.33799999999997</v>
      </c>
      <c r="AO6" s="41">
        <v>152.185</v>
      </c>
      <c r="AP6" s="41">
        <v>118.086</v>
      </c>
      <c r="AQ6" s="41">
        <v>115.06</v>
      </c>
      <c r="AR6" s="41">
        <v>0</v>
      </c>
      <c r="AS6" s="41">
        <v>93.677999999999997</v>
      </c>
      <c r="AU6" s="41">
        <v>34068.905999999995</v>
      </c>
      <c r="AV6" s="41">
        <v>194.84300000000002</v>
      </c>
      <c r="AW6" s="41">
        <v>32015.219000000001</v>
      </c>
      <c r="AX6" s="41">
        <v>248.631</v>
      </c>
      <c r="AY6" s="41">
        <v>225.446</v>
      </c>
      <c r="AZ6" s="41">
        <v>110.496</v>
      </c>
      <c r="BA6" s="41">
        <v>213.39500000000001</v>
      </c>
      <c r="BB6" s="41">
        <v>226</v>
      </c>
      <c r="BC6" s="41">
        <v>233.727</v>
      </c>
      <c r="BD6" s="41">
        <v>190.04900000000001</v>
      </c>
      <c r="BE6" s="41">
        <v>212.977</v>
      </c>
      <c r="BF6" s="41">
        <v>4.5279999999999996</v>
      </c>
      <c r="BG6" s="41">
        <v>193.595</v>
      </c>
      <c r="BI6" s="41">
        <v>11909.065999999999</v>
      </c>
      <c r="BJ6" s="41">
        <v>212.191</v>
      </c>
      <c r="BK6" s="41">
        <v>190.96700000000001</v>
      </c>
      <c r="BL6" s="41">
        <v>463.86</v>
      </c>
      <c r="BM6" s="41">
        <v>195.35</v>
      </c>
      <c r="BN6" s="41">
        <v>28.826000000000001</v>
      </c>
      <c r="BO6" s="41">
        <v>174.56800000000001</v>
      </c>
      <c r="BP6" s="41">
        <v>210.36699999999999</v>
      </c>
      <c r="BQ6" s="41">
        <v>1818.5219999999999</v>
      </c>
      <c r="BR6" s="41">
        <v>708.30600000000004</v>
      </c>
      <c r="BS6" s="41">
        <v>295.93900000000002</v>
      </c>
      <c r="BT6" s="41">
        <v>359.55</v>
      </c>
      <c r="BU6" s="41">
        <v>7250.62</v>
      </c>
      <c r="BW6" s="41">
        <v>7693.9070000000002</v>
      </c>
      <c r="BX6" s="41">
        <v>257.61700000000002</v>
      </c>
      <c r="BY6" s="41">
        <v>45.385999999999996</v>
      </c>
      <c r="BZ6" s="41">
        <v>56.332000000000001</v>
      </c>
      <c r="CA6" s="41">
        <v>399.505</v>
      </c>
      <c r="CB6" s="41">
        <v>43.571999999999996</v>
      </c>
      <c r="CC6" s="41">
        <v>127.336</v>
      </c>
      <c r="CD6" s="41">
        <v>236.839</v>
      </c>
      <c r="CE6" s="41">
        <v>6.2100000000000009</v>
      </c>
      <c r="CF6" s="41">
        <v>0</v>
      </c>
      <c r="CG6" s="41">
        <v>2.9769999999999999</v>
      </c>
      <c r="CH6" s="41">
        <v>9.5220000000000002</v>
      </c>
      <c r="CI6" s="41">
        <v>6508.6109999999999</v>
      </c>
      <c r="CJ6" s="113"/>
      <c r="CK6" s="41">
        <v>37485.665229999999</v>
      </c>
      <c r="CL6" s="41">
        <v>305.21000000000004</v>
      </c>
      <c r="CM6" s="41">
        <v>537.23</v>
      </c>
      <c r="CN6" s="41">
        <v>727.58500000000004</v>
      </c>
      <c r="CO6" s="41">
        <v>521.22</v>
      </c>
      <c r="CP6" s="41">
        <v>855.49999999999989</v>
      </c>
      <c r="CQ6" s="41">
        <v>709.90100000000007</v>
      </c>
      <c r="CR6" s="41">
        <v>1071.9179999999999</v>
      </c>
      <c r="CS6" s="41">
        <v>429.70004</v>
      </c>
      <c r="CT6" s="41">
        <v>358.8716</v>
      </c>
      <c r="CU6" s="41">
        <v>907.09595999999999</v>
      </c>
      <c r="CV6" s="41">
        <v>792.98780000000011</v>
      </c>
      <c r="CW6" s="41">
        <v>30268.445829999997</v>
      </c>
      <c r="CY6" s="41">
        <v>105471.79553</v>
      </c>
      <c r="CZ6" s="41">
        <v>812.50068999999996</v>
      </c>
      <c r="DA6" s="41">
        <v>556.54486999999995</v>
      </c>
      <c r="DB6" s="41">
        <v>486.60293000000001</v>
      </c>
      <c r="DC6" s="41">
        <v>772.16751999999997</v>
      </c>
      <c r="DD6" s="41">
        <v>667.00729999999999</v>
      </c>
      <c r="DE6" s="41">
        <v>730.18385000000001</v>
      </c>
      <c r="DF6" s="41">
        <v>322.37743999999998</v>
      </c>
      <c r="DG6" s="41">
        <v>365.87535000000003</v>
      </c>
      <c r="DH6" s="41">
        <v>338.60052999999999</v>
      </c>
      <c r="DI6" s="41">
        <v>1724.7345499999999</v>
      </c>
      <c r="DJ6" s="41">
        <v>334.82754</v>
      </c>
      <c r="DK6" s="41">
        <v>98360.372960000008</v>
      </c>
      <c r="DM6" s="41">
        <v>64365.217940000002</v>
      </c>
      <c r="DN6" s="41">
        <v>1400.5145199999999</v>
      </c>
      <c r="DO6" s="41">
        <v>1157.68642</v>
      </c>
      <c r="DP6" s="41">
        <v>1506.0477899999998</v>
      </c>
      <c r="DQ6" s="41">
        <v>1125.91579</v>
      </c>
      <c r="DR6" s="41">
        <v>939.96953999999994</v>
      </c>
      <c r="DS6" s="41">
        <v>747.90532000000007</v>
      </c>
      <c r="DT6" s="41">
        <v>600.83975999999996</v>
      </c>
      <c r="DU6" s="41">
        <v>642.4954899999999</v>
      </c>
      <c r="DV6" s="41">
        <v>552.65626999999995</v>
      </c>
      <c r="DW6" s="41">
        <v>564.76048000000003</v>
      </c>
      <c r="DX6" s="41">
        <v>520.76099999999997</v>
      </c>
      <c r="DY6" s="41">
        <v>54605.665560000001</v>
      </c>
      <c r="EA6" s="41">
        <v>5665.9547400000001</v>
      </c>
      <c r="EB6" s="41">
        <v>757.29863999999998</v>
      </c>
      <c r="EC6" s="41">
        <v>634.20138999999995</v>
      </c>
      <c r="ED6" s="41">
        <v>680.93631000000005</v>
      </c>
      <c r="EE6" s="41">
        <v>701.00543000000005</v>
      </c>
      <c r="EF6" s="41">
        <v>860.5057700000001</v>
      </c>
      <c r="EG6" s="41">
        <v>623.66438000000005</v>
      </c>
      <c r="EH6" s="41">
        <v>717.96804000000009</v>
      </c>
      <c r="EI6" s="41">
        <v>690.37477999999999</v>
      </c>
      <c r="EJ6" s="41">
        <v>0</v>
      </c>
      <c r="EK6" s="41">
        <v>0</v>
      </c>
      <c r="EL6" s="41">
        <v>0</v>
      </c>
      <c r="EM6" s="41">
        <v>0</v>
      </c>
      <c r="EO6" s="41">
        <f>EO7+EO12+EO25+EO31</f>
        <v>62140</v>
      </c>
      <c r="EP6" s="41">
        <f>EP7+EP12+EP25+EP31</f>
        <v>52488.535400000001</v>
      </c>
      <c r="EQ6" s="41">
        <f t="shared" ref="EQ6:FB6" si="0">EQ7+EQ12+EQ25+EQ31</f>
        <v>1437.2699199999997</v>
      </c>
      <c r="ER6" s="41">
        <f t="shared" si="0"/>
        <v>11483.26172</v>
      </c>
      <c r="ES6" s="41">
        <f t="shared" si="0"/>
        <v>1751.9180800000001</v>
      </c>
      <c r="ET6" s="41">
        <f t="shared" si="0"/>
        <v>2109.2240500000003</v>
      </c>
      <c r="EU6" s="41">
        <f t="shared" si="0"/>
        <v>1754.5649799999999</v>
      </c>
      <c r="EV6" s="41">
        <f t="shared" si="0"/>
        <v>1686.1249599999999</v>
      </c>
      <c r="EW6" s="41">
        <f t="shared" si="0"/>
        <v>2296.5059500000002</v>
      </c>
      <c r="EX6" s="41">
        <f t="shared" si="0"/>
        <v>1814.2908299999997</v>
      </c>
      <c r="EY6" s="41">
        <f t="shared" si="0"/>
        <v>17746.374909999999</v>
      </c>
      <c r="EZ6" s="41">
        <f t="shared" si="0"/>
        <v>6465</v>
      </c>
      <c r="FA6" s="41">
        <f t="shared" si="0"/>
        <v>1965</v>
      </c>
      <c r="FB6" s="41">
        <f t="shared" si="0"/>
        <v>1979</v>
      </c>
      <c r="FC6" s="49"/>
      <c r="FE6" s="41">
        <f>FE7+FE12+FE25+FE31</f>
        <v>64483</v>
      </c>
      <c r="FF6" s="41">
        <f>FF7+FF12+FF25+FF31</f>
        <v>83981</v>
      </c>
      <c r="FG6" s="41">
        <f t="shared" ref="FG6" si="1">FG7+FG12+FG25+FG31</f>
        <v>0</v>
      </c>
      <c r="FH6" s="41">
        <f t="shared" ref="FH6" si="2">FH7+FH12+FH25+FH31</f>
        <v>0</v>
      </c>
      <c r="FI6" s="41">
        <f t="shared" ref="FI6" si="3">FI7+FI12+FI25+FI31</f>
        <v>0</v>
      </c>
      <c r="FJ6" s="41">
        <f t="shared" ref="FJ6" si="4">FJ7+FJ12+FJ25+FJ31</f>
        <v>0</v>
      </c>
      <c r="FK6" s="41">
        <f t="shared" ref="FK6" si="5">FK7+FK12+FK25+FK31</f>
        <v>0</v>
      </c>
      <c r="FL6" s="41">
        <f t="shared" ref="FL6" si="6">FL7+FL12+FL25+FL31</f>
        <v>0</v>
      </c>
      <c r="FM6" s="41">
        <f t="shared" ref="FM6" si="7">FM7+FM12+FM25+FM31</f>
        <v>0</v>
      </c>
      <c r="FN6" s="41">
        <f t="shared" ref="FN6" si="8">FN7+FN12+FN25+FN31</f>
        <v>0</v>
      </c>
      <c r="FO6" s="41">
        <f t="shared" ref="FO6" si="9">FO7+FO12+FO25+FO31</f>
        <v>0</v>
      </c>
      <c r="FP6" s="41">
        <f t="shared" ref="FP6" si="10">FP7+FP12+FP25+FP31</f>
        <v>0</v>
      </c>
      <c r="FQ6" s="41">
        <f t="shared" ref="FQ6" si="11">FQ7+FQ12+FQ25+FQ31</f>
        <v>0</v>
      </c>
      <c r="FR6" s="41">
        <f t="shared" ref="FR6" si="12">FR7+FR12+FR25+FR31</f>
        <v>0</v>
      </c>
    </row>
    <row r="7" spans="1:176" s="49" customFormat="1" x14ac:dyDescent="0.25">
      <c r="A7" s="104"/>
      <c r="B7" s="37">
        <v>1</v>
      </c>
      <c r="C7" s="129" t="s">
        <v>166</v>
      </c>
      <c r="E7" s="43">
        <v>5238.351999999999</v>
      </c>
      <c r="F7" s="43">
        <v>3.8740000000000001</v>
      </c>
      <c r="G7" s="43">
        <v>4282.9780000000001</v>
      </c>
      <c r="H7" s="43">
        <v>43.134999999999998</v>
      </c>
      <c r="I7" s="43">
        <v>49.334000000000003</v>
      </c>
      <c r="J7" s="43">
        <v>13.486000000000001</v>
      </c>
      <c r="K7" s="43">
        <v>72.498000000000005</v>
      </c>
      <c r="L7" s="43">
        <v>275.238</v>
      </c>
      <c r="M7" s="43">
        <v>368.27600000000001</v>
      </c>
      <c r="N7" s="43">
        <v>43.823999999999998</v>
      </c>
      <c r="O7" s="43">
        <v>43.116</v>
      </c>
      <c r="P7" s="43">
        <v>0</v>
      </c>
      <c r="Q7" s="43">
        <v>42.593000000000004</v>
      </c>
      <c r="S7" s="43">
        <v>22595.311000000002</v>
      </c>
      <c r="T7" s="43">
        <v>38.781999999999996</v>
      </c>
      <c r="U7" s="43">
        <v>30.981999999999999</v>
      </c>
      <c r="V7" s="43">
        <v>33.512</v>
      </c>
      <c r="W7" s="43">
        <v>28.602</v>
      </c>
      <c r="X7" s="43">
        <v>2956.4809999999998</v>
      </c>
      <c r="Y7" s="43">
        <v>2207.8580000000002</v>
      </c>
      <c r="Z7" s="43">
        <v>2794.53</v>
      </c>
      <c r="AA7" s="43">
        <v>2943.55</v>
      </c>
      <c r="AB7" s="43">
        <v>3723.1759999999999</v>
      </c>
      <c r="AC7" s="43">
        <v>2856.9740000000002</v>
      </c>
      <c r="AD7" s="43">
        <v>4225.01</v>
      </c>
      <c r="AE7" s="43">
        <v>755.85400000000004</v>
      </c>
      <c r="AG7" s="43">
        <v>1642.7579999999998</v>
      </c>
      <c r="AH7" s="43">
        <v>242.21100000000001</v>
      </c>
      <c r="AI7" s="43">
        <v>193.47300000000001</v>
      </c>
      <c r="AJ7" s="43">
        <v>231.38499999999999</v>
      </c>
      <c r="AK7" s="43">
        <v>164.61199999999999</v>
      </c>
      <c r="AL7" s="43">
        <v>1.4E-2</v>
      </c>
      <c r="AM7" s="43">
        <v>172.14</v>
      </c>
      <c r="AN7" s="43">
        <v>159.91399999999999</v>
      </c>
      <c r="AO7" s="43">
        <v>152.185</v>
      </c>
      <c r="AP7" s="43">
        <v>118.086</v>
      </c>
      <c r="AQ7" s="43">
        <v>115.06</v>
      </c>
      <c r="AR7" s="43">
        <v>0</v>
      </c>
      <c r="AS7" s="43">
        <v>93.677999999999997</v>
      </c>
      <c r="AU7" s="43">
        <v>34068.905999999995</v>
      </c>
      <c r="AV7" s="43">
        <v>194.84300000000002</v>
      </c>
      <c r="AW7" s="43">
        <v>32015.219000000001</v>
      </c>
      <c r="AX7" s="43">
        <v>248.631</v>
      </c>
      <c r="AY7" s="43">
        <v>225.446</v>
      </c>
      <c r="AZ7" s="43">
        <v>110.496</v>
      </c>
      <c r="BA7" s="43">
        <v>213.39500000000001</v>
      </c>
      <c r="BB7" s="43">
        <v>226</v>
      </c>
      <c r="BC7" s="43">
        <v>233.727</v>
      </c>
      <c r="BD7" s="43">
        <v>190.04900000000001</v>
      </c>
      <c r="BE7" s="43">
        <v>212.977</v>
      </c>
      <c r="BF7" s="43">
        <v>4.5279999999999996</v>
      </c>
      <c r="BG7" s="43">
        <v>193.595</v>
      </c>
      <c r="BI7" s="43">
        <v>11909.065999999999</v>
      </c>
      <c r="BJ7" s="43">
        <v>212.191</v>
      </c>
      <c r="BK7" s="43">
        <v>190.96700000000001</v>
      </c>
      <c r="BL7" s="43">
        <v>463.86</v>
      </c>
      <c r="BM7" s="43">
        <v>195.35</v>
      </c>
      <c r="BN7" s="43">
        <v>28.826000000000001</v>
      </c>
      <c r="BO7" s="43">
        <v>174.56800000000001</v>
      </c>
      <c r="BP7" s="43">
        <v>210.36699999999999</v>
      </c>
      <c r="BQ7" s="43">
        <v>1818.5219999999999</v>
      </c>
      <c r="BR7" s="43">
        <v>708.30600000000004</v>
      </c>
      <c r="BS7" s="43">
        <v>295.93900000000002</v>
      </c>
      <c r="BT7" s="43">
        <v>359.55</v>
      </c>
      <c r="BU7" s="43">
        <v>7250.62</v>
      </c>
      <c r="BW7" s="43">
        <v>4305.6059999999998</v>
      </c>
      <c r="BX7" s="43">
        <v>257.61700000000002</v>
      </c>
      <c r="BY7" s="43">
        <v>45.385999999999996</v>
      </c>
      <c r="BZ7" s="43">
        <v>56.332000000000001</v>
      </c>
      <c r="CA7" s="43">
        <v>399.505</v>
      </c>
      <c r="CB7" s="43">
        <v>43.571999999999996</v>
      </c>
      <c r="CC7" s="43">
        <v>127.336</v>
      </c>
      <c r="CD7" s="43">
        <v>236.839</v>
      </c>
      <c r="CE7" s="43">
        <v>6.2100000000000009</v>
      </c>
      <c r="CF7" s="43">
        <v>0</v>
      </c>
      <c r="CG7" s="43">
        <v>2.9769999999999999</v>
      </c>
      <c r="CH7" s="43">
        <v>9.5220000000000002</v>
      </c>
      <c r="CI7" s="43">
        <v>3120.31</v>
      </c>
      <c r="CJ7" s="113"/>
      <c r="CK7" s="43">
        <v>22630.758859999998</v>
      </c>
      <c r="CL7" s="43">
        <v>305.21000000000004</v>
      </c>
      <c r="CM7" s="43">
        <v>537.23</v>
      </c>
      <c r="CN7" s="43">
        <v>727.58500000000004</v>
      </c>
      <c r="CO7" s="43">
        <v>521.22</v>
      </c>
      <c r="CP7" s="43">
        <v>855.46999999999991</v>
      </c>
      <c r="CQ7" s="43">
        <v>709.90100000000007</v>
      </c>
      <c r="CR7" s="43">
        <v>1071.9179999999999</v>
      </c>
      <c r="CS7" s="43">
        <v>429.70004</v>
      </c>
      <c r="CT7" s="43">
        <v>358.8716</v>
      </c>
      <c r="CU7" s="43">
        <v>907.09595999999999</v>
      </c>
      <c r="CV7" s="43">
        <v>792.98780000000011</v>
      </c>
      <c r="CW7" s="43">
        <v>15413.569459999999</v>
      </c>
      <c r="CY7" s="43">
        <v>47712.733630000002</v>
      </c>
      <c r="CZ7" s="43">
        <v>812.50068999999996</v>
      </c>
      <c r="DA7" s="43">
        <v>556.54486999999995</v>
      </c>
      <c r="DB7" s="43">
        <v>486.60293000000001</v>
      </c>
      <c r="DC7" s="43">
        <v>772.16751999999997</v>
      </c>
      <c r="DD7" s="43">
        <v>667.00729999999999</v>
      </c>
      <c r="DE7" s="43">
        <v>730.18385000000001</v>
      </c>
      <c r="DF7" s="43">
        <v>322.37743999999998</v>
      </c>
      <c r="DG7" s="43">
        <v>365.87535000000003</v>
      </c>
      <c r="DH7" s="43">
        <v>338.60052999999999</v>
      </c>
      <c r="DI7" s="43">
        <v>1724.7345499999999</v>
      </c>
      <c r="DJ7" s="43">
        <v>334.82754</v>
      </c>
      <c r="DK7" s="43">
        <v>40601.31106</v>
      </c>
      <c r="DM7" s="43">
        <v>44357.903910000001</v>
      </c>
      <c r="DN7" s="43">
        <v>1400.5145199999999</v>
      </c>
      <c r="DO7" s="43">
        <v>1157.68642</v>
      </c>
      <c r="DP7" s="43">
        <v>1506.0477899999998</v>
      </c>
      <c r="DQ7" s="43">
        <v>1125.91579</v>
      </c>
      <c r="DR7" s="43">
        <v>939.96953999999994</v>
      </c>
      <c r="DS7" s="43">
        <v>747.90532000000007</v>
      </c>
      <c r="DT7" s="43">
        <v>600.83975999999996</v>
      </c>
      <c r="DU7" s="43">
        <v>642.4954899999999</v>
      </c>
      <c r="DV7" s="43">
        <v>552.65626999999995</v>
      </c>
      <c r="DW7" s="43">
        <v>564.76048000000003</v>
      </c>
      <c r="DX7" s="43">
        <v>520.76099999999997</v>
      </c>
      <c r="DY7" s="43">
        <v>34598.35153</v>
      </c>
      <c r="EA7" s="43">
        <v>5665.9547400000001</v>
      </c>
      <c r="EB7" s="43">
        <v>757.29863999999998</v>
      </c>
      <c r="EC7" s="43">
        <v>634.20138999999995</v>
      </c>
      <c r="ED7" s="43">
        <v>680.93631000000005</v>
      </c>
      <c r="EE7" s="43">
        <v>701.00543000000005</v>
      </c>
      <c r="EF7" s="43">
        <v>860.5057700000001</v>
      </c>
      <c r="EG7" s="43">
        <v>623.66438000000005</v>
      </c>
      <c r="EH7" s="43">
        <v>717.96804000000009</v>
      </c>
      <c r="EI7" s="43">
        <v>690.37477999999999</v>
      </c>
      <c r="EJ7" s="43">
        <v>0</v>
      </c>
      <c r="EK7" s="43">
        <v>0</v>
      </c>
      <c r="EL7" s="43">
        <v>0</v>
      </c>
      <c r="EM7" s="43">
        <v>0</v>
      </c>
      <c r="EO7" s="43">
        <f>SUM(EO8:EO11)</f>
        <v>36640</v>
      </c>
      <c r="EP7" s="43">
        <f>SUM(EP8:EP11)</f>
        <v>49368.9954</v>
      </c>
      <c r="EQ7" s="43">
        <f t="shared" ref="EQ7:FB7" si="13">SUM(EQ8:EQ11)</f>
        <v>1437.2699199999997</v>
      </c>
      <c r="ER7" s="43">
        <f t="shared" si="13"/>
        <v>11483.26172</v>
      </c>
      <c r="ES7" s="43">
        <f t="shared" si="13"/>
        <v>1751.9180800000001</v>
      </c>
      <c r="ET7" s="43">
        <f t="shared" si="13"/>
        <v>2109.2240500000003</v>
      </c>
      <c r="EU7" s="43">
        <f t="shared" si="13"/>
        <v>1754.5649799999999</v>
      </c>
      <c r="EV7" s="43">
        <f t="shared" si="13"/>
        <v>1686.1249599999999</v>
      </c>
      <c r="EW7" s="43">
        <f t="shared" si="13"/>
        <v>2296.5059500000002</v>
      </c>
      <c r="EX7" s="43">
        <f t="shared" si="13"/>
        <v>1814.2908299999997</v>
      </c>
      <c r="EY7" s="43">
        <f t="shared" si="13"/>
        <v>14626.83491</v>
      </c>
      <c r="EZ7" s="43">
        <f t="shared" si="13"/>
        <v>6465</v>
      </c>
      <c r="FA7" s="43">
        <f t="shared" si="13"/>
        <v>1965</v>
      </c>
      <c r="FB7" s="43">
        <f t="shared" si="13"/>
        <v>1979</v>
      </c>
      <c r="FE7" s="43">
        <f>SUM(FE8:FE11)</f>
        <v>37833</v>
      </c>
      <c r="FF7" s="43">
        <f>SUM(FF8:FF11)</f>
        <v>73981</v>
      </c>
      <c r="FG7" s="43">
        <f t="shared" ref="FG7" si="14">SUM(FG8:FG11)</f>
        <v>0</v>
      </c>
      <c r="FH7" s="43">
        <f t="shared" ref="FH7" si="15">SUM(FH8:FH11)</f>
        <v>0</v>
      </c>
      <c r="FI7" s="43">
        <f t="shared" ref="FI7" si="16">SUM(FI8:FI11)</f>
        <v>0</v>
      </c>
      <c r="FJ7" s="43">
        <f t="shared" ref="FJ7" si="17">SUM(FJ8:FJ11)</f>
        <v>0</v>
      </c>
      <c r="FK7" s="43">
        <f t="shared" ref="FK7" si="18">SUM(FK8:FK11)</f>
        <v>0</v>
      </c>
      <c r="FL7" s="43">
        <f t="shared" ref="FL7" si="19">SUM(FL8:FL11)</f>
        <v>0</v>
      </c>
      <c r="FM7" s="43">
        <f t="shared" ref="FM7" si="20">SUM(FM8:FM11)</f>
        <v>0</v>
      </c>
      <c r="FN7" s="43">
        <f t="shared" ref="FN7" si="21">SUM(FN8:FN11)</f>
        <v>0</v>
      </c>
      <c r="FO7" s="43">
        <f t="shared" ref="FO7" si="22">SUM(FO8:FO11)</f>
        <v>0</v>
      </c>
      <c r="FP7" s="43">
        <f t="shared" ref="FP7" si="23">SUM(FP8:FP11)</f>
        <v>0</v>
      </c>
      <c r="FQ7" s="43">
        <f t="shared" ref="FQ7" si="24">SUM(FQ8:FQ11)</f>
        <v>0</v>
      </c>
      <c r="FR7" s="43">
        <f t="shared" ref="FR7" si="25">SUM(FR8:FR11)</f>
        <v>0</v>
      </c>
    </row>
    <row r="8" spans="1:176" s="49" customFormat="1" x14ac:dyDescent="0.25">
      <c r="A8" s="104"/>
      <c r="B8" s="37">
        <v>11</v>
      </c>
      <c r="C8" s="130" t="s">
        <v>167</v>
      </c>
      <c r="D8" s="105"/>
      <c r="E8" s="44">
        <v>0</v>
      </c>
      <c r="F8" s="44">
        <v>0</v>
      </c>
      <c r="G8" s="44">
        <v>0</v>
      </c>
      <c r="H8" s="44">
        <v>0</v>
      </c>
      <c r="I8" s="44">
        <v>0</v>
      </c>
      <c r="J8" s="44">
        <v>0</v>
      </c>
      <c r="K8" s="44">
        <v>0</v>
      </c>
      <c r="L8" s="44">
        <v>0</v>
      </c>
      <c r="M8" s="44">
        <v>0</v>
      </c>
      <c r="N8" s="44">
        <v>0</v>
      </c>
      <c r="O8" s="44">
        <v>0</v>
      </c>
      <c r="P8" s="44">
        <v>0</v>
      </c>
      <c r="Q8" s="44">
        <v>0</v>
      </c>
      <c r="S8" s="44">
        <v>259.16300000000001</v>
      </c>
      <c r="T8" s="44">
        <v>0</v>
      </c>
      <c r="U8" s="44">
        <v>0</v>
      </c>
      <c r="V8" s="44">
        <v>0</v>
      </c>
      <c r="W8" s="44">
        <v>0</v>
      </c>
      <c r="X8" s="44">
        <v>0</v>
      </c>
      <c r="Y8" s="44">
        <v>0</v>
      </c>
      <c r="Z8" s="44">
        <v>0</v>
      </c>
      <c r="AA8" s="44">
        <v>0</v>
      </c>
      <c r="AB8" s="44">
        <v>0</v>
      </c>
      <c r="AC8" s="44">
        <v>0</v>
      </c>
      <c r="AD8" s="44">
        <v>0</v>
      </c>
      <c r="AE8" s="44">
        <v>259.16300000000001</v>
      </c>
      <c r="AG8" s="44">
        <v>0</v>
      </c>
      <c r="AH8" s="44">
        <v>0</v>
      </c>
      <c r="AI8" s="44">
        <v>0</v>
      </c>
      <c r="AJ8" s="44">
        <v>0</v>
      </c>
      <c r="AK8" s="44">
        <v>0</v>
      </c>
      <c r="AL8" s="44">
        <v>0</v>
      </c>
      <c r="AM8" s="44">
        <v>0</v>
      </c>
      <c r="AN8" s="44">
        <v>0</v>
      </c>
      <c r="AO8" s="44">
        <v>0</v>
      </c>
      <c r="AP8" s="44">
        <v>0</v>
      </c>
      <c r="AQ8" s="44">
        <v>0</v>
      </c>
      <c r="AR8" s="44">
        <v>0</v>
      </c>
      <c r="AS8" s="44">
        <v>0</v>
      </c>
      <c r="AU8" s="44">
        <v>100.47</v>
      </c>
      <c r="AV8" s="44">
        <v>100.47</v>
      </c>
      <c r="AW8" s="44">
        <v>0</v>
      </c>
      <c r="AX8" s="44">
        <v>0</v>
      </c>
      <c r="AY8" s="44">
        <v>0</v>
      </c>
      <c r="AZ8" s="44">
        <v>0</v>
      </c>
      <c r="BA8" s="44">
        <v>0</v>
      </c>
      <c r="BB8" s="44">
        <v>0</v>
      </c>
      <c r="BC8" s="44">
        <v>0</v>
      </c>
      <c r="BD8" s="44">
        <v>0</v>
      </c>
      <c r="BE8" s="44">
        <v>0</v>
      </c>
      <c r="BF8" s="44">
        <v>0</v>
      </c>
      <c r="BG8" s="44">
        <v>0</v>
      </c>
      <c r="BI8" s="44">
        <v>10029.218000000001</v>
      </c>
      <c r="BJ8" s="44">
        <v>0</v>
      </c>
      <c r="BK8" s="44">
        <v>0</v>
      </c>
      <c r="BL8" s="44">
        <v>286.26499999999999</v>
      </c>
      <c r="BM8" s="44">
        <v>0</v>
      </c>
      <c r="BN8" s="44">
        <v>0</v>
      </c>
      <c r="BO8" s="44">
        <v>0</v>
      </c>
      <c r="BP8" s="44">
        <v>0</v>
      </c>
      <c r="BQ8" s="44">
        <v>1625.3440000000001</v>
      </c>
      <c r="BR8" s="44">
        <v>527.22500000000002</v>
      </c>
      <c r="BS8" s="44">
        <v>118.705</v>
      </c>
      <c r="BT8" s="44">
        <v>359.55</v>
      </c>
      <c r="BU8" s="44">
        <v>7112.1289999999999</v>
      </c>
      <c r="BW8" s="44">
        <v>1135.4810000000002</v>
      </c>
      <c r="BX8" s="44">
        <v>241.69900000000001</v>
      </c>
      <c r="BY8" s="44">
        <v>33.295999999999999</v>
      </c>
      <c r="BZ8" s="44">
        <v>43.228000000000002</v>
      </c>
      <c r="CA8" s="44">
        <v>388.73500000000001</v>
      </c>
      <c r="CB8" s="44">
        <v>35.284999999999997</v>
      </c>
      <c r="CC8" s="44">
        <v>120.623</v>
      </c>
      <c r="CD8" s="44">
        <v>230.64599999999999</v>
      </c>
      <c r="CE8" s="44">
        <v>1.8740000000000001</v>
      </c>
      <c r="CF8" s="44" t="s">
        <v>168</v>
      </c>
      <c r="CG8" s="44" t="s">
        <v>168</v>
      </c>
      <c r="CH8" s="44" t="s">
        <v>168</v>
      </c>
      <c r="CI8" s="44">
        <v>40.094999999999999</v>
      </c>
      <c r="CJ8" s="113"/>
      <c r="CK8" s="44">
        <v>7599.4601400000001</v>
      </c>
      <c r="CL8" s="44">
        <v>293.61200000000002</v>
      </c>
      <c r="CM8" s="44">
        <v>531.16499999999996</v>
      </c>
      <c r="CN8" s="44">
        <v>716.42600000000004</v>
      </c>
      <c r="CO8" s="44">
        <v>511.99400000000003</v>
      </c>
      <c r="CP8" s="44">
        <v>838.01199999999994</v>
      </c>
      <c r="CQ8" s="44">
        <v>692.60400000000004</v>
      </c>
      <c r="CR8" s="44">
        <v>1053.5</v>
      </c>
      <c r="CS8" s="44">
        <v>406.14904999999999</v>
      </c>
      <c r="CT8" s="44">
        <v>336.36201</v>
      </c>
      <c r="CU8" s="44">
        <v>764.17370000000005</v>
      </c>
      <c r="CV8" s="44">
        <v>715.53033000000005</v>
      </c>
      <c r="CW8" s="44">
        <v>739.93205</v>
      </c>
      <c r="CY8" s="44">
        <v>3786.5411100000001</v>
      </c>
      <c r="CZ8" s="44">
        <v>584.96641999999997</v>
      </c>
      <c r="DA8" s="45">
        <v>318.79602</v>
      </c>
      <c r="DB8" s="45">
        <v>204.61481000000001</v>
      </c>
      <c r="DC8" s="45">
        <v>519.56002999999998</v>
      </c>
      <c r="DD8" s="45">
        <v>346.60246000000001</v>
      </c>
      <c r="DE8" s="45">
        <v>417.27708999999999</v>
      </c>
      <c r="DF8" s="45">
        <v>0</v>
      </c>
      <c r="DG8" s="45">
        <v>0</v>
      </c>
      <c r="DH8" s="45">
        <v>0</v>
      </c>
      <c r="DI8" s="45">
        <v>1394.7242799999999</v>
      </c>
      <c r="DJ8" s="45">
        <v>0</v>
      </c>
      <c r="DK8" s="45">
        <v>0</v>
      </c>
      <c r="DM8" s="44">
        <v>392.45871</v>
      </c>
      <c r="DN8" s="44">
        <v>0</v>
      </c>
      <c r="DO8" s="44">
        <v>0</v>
      </c>
      <c r="DP8" s="44">
        <v>0</v>
      </c>
      <c r="DQ8" s="44">
        <v>0</v>
      </c>
      <c r="DR8" s="44">
        <v>244.65946</v>
      </c>
      <c r="DS8" s="44">
        <v>147.79925</v>
      </c>
      <c r="DT8" s="44">
        <v>0</v>
      </c>
      <c r="DU8" s="44">
        <v>0</v>
      </c>
      <c r="DV8" s="44">
        <v>0</v>
      </c>
      <c r="DW8" s="44">
        <v>0</v>
      </c>
      <c r="DX8" s="44">
        <v>0</v>
      </c>
      <c r="DY8" s="44">
        <v>0</v>
      </c>
      <c r="EA8" s="44">
        <v>198.57302000000001</v>
      </c>
      <c r="EB8" s="44">
        <v>0</v>
      </c>
      <c r="EC8" s="44">
        <v>0</v>
      </c>
      <c r="ED8" s="44">
        <v>0</v>
      </c>
      <c r="EE8" s="44">
        <v>0</v>
      </c>
      <c r="EF8" s="44">
        <v>198.57302000000001</v>
      </c>
      <c r="EG8" s="44">
        <v>0</v>
      </c>
      <c r="EH8" s="44">
        <v>0</v>
      </c>
      <c r="EI8" s="44">
        <v>0</v>
      </c>
      <c r="EJ8" s="44">
        <v>0</v>
      </c>
      <c r="EK8" s="44">
        <v>0</v>
      </c>
      <c r="EL8" s="44">
        <v>0</v>
      </c>
      <c r="EM8" s="44">
        <v>0</v>
      </c>
      <c r="EO8" s="44">
        <v>1140</v>
      </c>
      <c r="EP8" s="44">
        <f>SUM(EQ8:FB8)</f>
        <v>481.44596999999993</v>
      </c>
      <c r="EQ8" s="58">
        <v>0</v>
      </c>
      <c r="ER8" s="58">
        <v>0</v>
      </c>
      <c r="ES8" s="58">
        <v>207.31285</v>
      </c>
      <c r="ET8" s="58">
        <v>0</v>
      </c>
      <c r="EU8" s="58">
        <v>0</v>
      </c>
      <c r="EV8" s="58">
        <v>0</v>
      </c>
      <c r="EW8" s="58">
        <v>264.25372999999996</v>
      </c>
      <c r="EX8" s="58">
        <v>9.879389999999999</v>
      </c>
      <c r="EY8" s="58">
        <v>0</v>
      </c>
      <c r="EZ8" s="58">
        <v>0</v>
      </c>
      <c r="FA8" s="58">
        <v>0</v>
      </c>
      <c r="FB8" s="58">
        <v>0</v>
      </c>
      <c r="FE8" s="44">
        <v>1183</v>
      </c>
      <c r="FF8" s="44">
        <v>591</v>
      </c>
      <c r="FG8" s="58">
        <v>0</v>
      </c>
      <c r="FH8" s="58">
        <v>0</v>
      </c>
      <c r="FI8" s="58">
        <v>0</v>
      </c>
      <c r="FJ8" s="58">
        <v>0</v>
      </c>
      <c r="FK8" s="58">
        <v>0</v>
      </c>
      <c r="FL8" s="58">
        <v>0</v>
      </c>
      <c r="FM8" s="58">
        <v>0</v>
      </c>
      <c r="FN8" s="58">
        <v>0</v>
      </c>
      <c r="FO8" s="58">
        <v>0</v>
      </c>
      <c r="FP8" s="58">
        <v>0</v>
      </c>
      <c r="FQ8" s="58">
        <v>0</v>
      </c>
      <c r="FR8" s="58">
        <v>0</v>
      </c>
    </row>
    <row r="9" spans="1:176" s="49" customFormat="1" x14ac:dyDescent="0.25">
      <c r="A9" s="104"/>
      <c r="B9" s="37">
        <v>12</v>
      </c>
      <c r="C9" s="130" t="s">
        <v>169</v>
      </c>
      <c r="D9" s="105"/>
      <c r="E9" s="44">
        <v>0</v>
      </c>
      <c r="F9" s="44">
        <v>0</v>
      </c>
      <c r="G9" s="44">
        <v>0</v>
      </c>
      <c r="H9" s="44">
        <v>0</v>
      </c>
      <c r="I9" s="44">
        <v>0</v>
      </c>
      <c r="J9" s="44">
        <v>0</v>
      </c>
      <c r="K9" s="44">
        <v>0</v>
      </c>
      <c r="L9" s="44">
        <v>0</v>
      </c>
      <c r="M9" s="44">
        <v>0</v>
      </c>
      <c r="N9" s="44">
        <v>0</v>
      </c>
      <c r="O9" s="44">
        <v>0</v>
      </c>
      <c r="P9" s="44">
        <v>0</v>
      </c>
      <c r="Q9" s="44">
        <v>0</v>
      </c>
      <c r="S9" s="44">
        <v>523.87400000000002</v>
      </c>
      <c r="T9" s="44">
        <v>0</v>
      </c>
      <c r="U9" s="44">
        <v>0</v>
      </c>
      <c r="V9" s="44">
        <v>0</v>
      </c>
      <c r="W9" s="44">
        <v>0</v>
      </c>
      <c r="X9" s="44">
        <v>0.14499999999999999</v>
      </c>
      <c r="Y9" s="44">
        <v>0</v>
      </c>
      <c r="Z9" s="44">
        <v>0</v>
      </c>
      <c r="AA9" s="44">
        <v>0</v>
      </c>
      <c r="AB9" s="44">
        <v>0</v>
      </c>
      <c r="AC9" s="44">
        <v>0</v>
      </c>
      <c r="AD9" s="44">
        <v>270.875</v>
      </c>
      <c r="AE9" s="44">
        <v>252.85400000000001</v>
      </c>
      <c r="AG9" s="44">
        <v>0</v>
      </c>
      <c r="AH9" s="44">
        <v>0</v>
      </c>
      <c r="AI9" s="44">
        <v>0</v>
      </c>
      <c r="AJ9" s="44">
        <v>0</v>
      </c>
      <c r="AK9" s="44">
        <v>0</v>
      </c>
      <c r="AL9" s="44">
        <v>0</v>
      </c>
      <c r="AM9" s="44">
        <v>0</v>
      </c>
      <c r="AN9" s="44">
        <v>0</v>
      </c>
      <c r="AO9" s="44">
        <v>0</v>
      </c>
      <c r="AP9" s="44">
        <v>0</v>
      </c>
      <c r="AQ9" s="44">
        <v>0</v>
      </c>
      <c r="AR9" s="44">
        <v>0</v>
      </c>
      <c r="AS9" s="44">
        <v>0</v>
      </c>
      <c r="AU9" s="44">
        <v>0</v>
      </c>
      <c r="AV9" s="44">
        <v>0</v>
      </c>
      <c r="AW9" s="44">
        <v>0</v>
      </c>
      <c r="AX9" s="44">
        <v>0</v>
      </c>
      <c r="AY9" s="44">
        <v>0</v>
      </c>
      <c r="AZ9" s="44">
        <v>0</v>
      </c>
      <c r="BA9" s="44">
        <v>0</v>
      </c>
      <c r="BB9" s="44">
        <v>0</v>
      </c>
      <c r="BC9" s="44">
        <v>0</v>
      </c>
      <c r="BD9" s="44">
        <v>0</v>
      </c>
      <c r="BE9" s="44">
        <v>0</v>
      </c>
      <c r="BF9" s="44">
        <v>0</v>
      </c>
      <c r="BG9" s="44">
        <v>0</v>
      </c>
      <c r="BI9" s="44">
        <v>0</v>
      </c>
      <c r="BJ9" s="44">
        <v>0</v>
      </c>
      <c r="BK9" s="44">
        <v>0</v>
      </c>
      <c r="BL9" s="44">
        <v>0</v>
      </c>
      <c r="BM9" s="44">
        <v>0</v>
      </c>
      <c r="BN9" s="44">
        <v>0</v>
      </c>
      <c r="BO9" s="44">
        <v>0</v>
      </c>
      <c r="BP9" s="44">
        <v>0</v>
      </c>
      <c r="BQ9" s="44">
        <v>0</v>
      </c>
      <c r="BR9" s="44">
        <v>0</v>
      </c>
      <c r="BS9" s="44">
        <v>0</v>
      </c>
      <c r="BT9" s="44">
        <v>0</v>
      </c>
      <c r="BU9" s="44">
        <v>0</v>
      </c>
      <c r="BW9" s="44">
        <v>3069.944</v>
      </c>
      <c r="BX9" s="44">
        <v>0</v>
      </c>
      <c r="BY9" s="44">
        <v>0</v>
      </c>
      <c r="BZ9" s="44">
        <v>0</v>
      </c>
      <c r="CA9" s="44">
        <v>0</v>
      </c>
      <c r="CB9" s="44">
        <v>0</v>
      </c>
      <c r="CC9" s="44">
        <v>0</v>
      </c>
      <c r="CD9" s="44">
        <v>0</v>
      </c>
      <c r="CE9" s="44">
        <v>0</v>
      </c>
      <c r="CF9" s="44">
        <v>0</v>
      </c>
      <c r="CG9" s="44">
        <v>0</v>
      </c>
      <c r="CH9" s="44">
        <v>0</v>
      </c>
      <c r="CI9" s="44">
        <v>3069.944</v>
      </c>
      <c r="CJ9" s="113"/>
      <c r="CK9" s="44">
        <v>14573.355089999999</v>
      </c>
      <c r="CL9" s="44">
        <v>0</v>
      </c>
      <c r="CM9" s="44">
        <v>0</v>
      </c>
      <c r="CN9" s="44">
        <v>0</v>
      </c>
      <c r="CO9" s="44">
        <v>0</v>
      </c>
      <c r="CP9" s="44">
        <v>0</v>
      </c>
      <c r="CQ9" s="44">
        <v>0</v>
      </c>
      <c r="CR9" s="44">
        <v>0</v>
      </c>
      <c r="CS9" s="44">
        <v>0</v>
      </c>
      <c r="CT9" s="44">
        <v>0</v>
      </c>
      <c r="CU9" s="44">
        <v>0</v>
      </c>
      <c r="CV9" s="44">
        <v>0</v>
      </c>
      <c r="CW9" s="44">
        <v>14573.355089999999</v>
      </c>
      <c r="CY9" s="44">
        <v>39923.01511</v>
      </c>
      <c r="CZ9" s="45">
        <v>0</v>
      </c>
      <c r="DA9" s="45">
        <v>3.5606300000000002</v>
      </c>
      <c r="DB9" s="45">
        <v>0</v>
      </c>
      <c r="DC9" s="45">
        <v>0</v>
      </c>
      <c r="DD9" s="45">
        <v>0</v>
      </c>
      <c r="DE9" s="45">
        <v>0</v>
      </c>
      <c r="DF9" s="45">
        <v>0</v>
      </c>
      <c r="DG9" s="45">
        <v>0</v>
      </c>
      <c r="DH9" s="45">
        <v>0</v>
      </c>
      <c r="DI9" s="45">
        <v>0</v>
      </c>
      <c r="DJ9" s="45">
        <v>0</v>
      </c>
      <c r="DK9" s="45">
        <v>39919.45448</v>
      </c>
      <c r="DM9" s="44">
        <v>19.995000000000001</v>
      </c>
      <c r="DN9" s="44">
        <v>0</v>
      </c>
      <c r="DO9" s="44">
        <v>0</v>
      </c>
      <c r="DP9" s="44">
        <v>19.995000000000001</v>
      </c>
      <c r="DQ9" s="44">
        <v>0</v>
      </c>
      <c r="DR9" s="44">
        <v>0</v>
      </c>
      <c r="DS9" s="44">
        <v>0</v>
      </c>
      <c r="DT9" s="44">
        <v>0</v>
      </c>
      <c r="DU9" s="44">
        <v>0</v>
      </c>
      <c r="DV9" s="44">
        <v>0</v>
      </c>
      <c r="DW9" s="44">
        <v>0</v>
      </c>
      <c r="DX9" s="44">
        <v>0</v>
      </c>
      <c r="DY9" s="44">
        <v>0</v>
      </c>
      <c r="EA9" s="44">
        <v>22.518370000000001</v>
      </c>
      <c r="EB9" s="44">
        <v>0</v>
      </c>
      <c r="EC9" s="44">
        <v>0</v>
      </c>
      <c r="ED9" s="44">
        <v>22.518370000000001</v>
      </c>
      <c r="EE9" s="44">
        <v>0</v>
      </c>
      <c r="EF9" s="44">
        <v>0</v>
      </c>
      <c r="EG9" s="44">
        <v>0</v>
      </c>
      <c r="EH9" s="44">
        <v>0</v>
      </c>
      <c r="EI9" s="44">
        <v>0</v>
      </c>
      <c r="EJ9" s="44">
        <v>0</v>
      </c>
      <c r="EK9" s="44">
        <v>0</v>
      </c>
      <c r="EL9" s="44">
        <v>0</v>
      </c>
      <c r="EM9" s="44">
        <v>0</v>
      </c>
      <c r="EO9" s="44">
        <v>0</v>
      </c>
      <c r="EP9" s="44">
        <f t="shared" ref="EP9:EP30" si="26">SUM(EQ9:FB9)</f>
        <v>934.52654000000007</v>
      </c>
      <c r="EQ9" s="58">
        <v>0</v>
      </c>
      <c r="ER9" s="58">
        <v>62.387089999999993</v>
      </c>
      <c r="ES9" s="58">
        <v>89.426419999999993</v>
      </c>
      <c r="ET9" s="58">
        <v>489.64024999999998</v>
      </c>
      <c r="EU9" s="58">
        <v>0</v>
      </c>
      <c r="EV9" s="58">
        <v>0</v>
      </c>
      <c r="EW9" s="58">
        <v>60.047580000000004</v>
      </c>
      <c r="EX9" s="58">
        <v>10.00793</v>
      </c>
      <c r="EY9" s="58">
        <v>29.01727</v>
      </c>
      <c r="EZ9" s="58">
        <v>60</v>
      </c>
      <c r="FA9" s="58">
        <v>60</v>
      </c>
      <c r="FB9" s="58">
        <v>74</v>
      </c>
      <c r="FE9" s="44">
        <v>0</v>
      </c>
      <c r="FF9" s="44">
        <v>1390</v>
      </c>
      <c r="FG9" s="58">
        <v>0</v>
      </c>
      <c r="FH9" s="58">
        <v>0</v>
      </c>
      <c r="FI9" s="58">
        <v>0</v>
      </c>
      <c r="FJ9" s="58">
        <v>0</v>
      </c>
      <c r="FK9" s="58">
        <v>0</v>
      </c>
      <c r="FL9" s="58">
        <v>0</v>
      </c>
      <c r="FM9" s="58">
        <v>0</v>
      </c>
      <c r="FN9" s="58">
        <v>0</v>
      </c>
      <c r="FO9" s="58">
        <v>0</v>
      </c>
      <c r="FP9" s="58">
        <v>0</v>
      </c>
      <c r="FQ9" s="58">
        <v>0</v>
      </c>
      <c r="FR9" s="58">
        <v>0</v>
      </c>
    </row>
    <row r="10" spans="1:176" s="49" customFormat="1" x14ac:dyDescent="0.25">
      <c r="A10" s="104"/>
      <c r="B10" s="37">
        <v>13</v>
      </c>
      <c r="C10" s="130" t="s">
        <v>170</v>
      </c>
      <c r="D10" s="105"/>
      <c r="E10" s="44">
        <v>5238.351999999999</v>
      </c>
      <c r="F10" s="44">
        <v>3.8740000000000001</v>
      </c>
      <c r="G10" s="44">
        <v>4282.9780000000001</v>
      </c>
      <c r="H10" s="44">
        <v>43.134999999999998</v>
      </c>
      <c r="I10" s="44">
        <v>49.334000000000003</v>
      </c>
      <c r="J10" s="44">
        <v>13.486000000000001</v>
      </c>
      <c r="K10" s="44">
        <v>72.498000000000005</v>
      </c>
      <c r="L10" s="44">
        <v>275.238</v>
      </c>
      <c r="M10" s="44">
        <v>368.27600000000001</v>
      </c>
      <c r="N10" s="44">
        <v>43.823999999999998</v>
      </c>
      <c r="O10" s="44">
        <v>43.116</v>
      </c>
      <c r="P10" s="44">
        <v>0</v>
      </c>
      <c r="Q10" s="44">
        <v>42.593000000000004</v>
      </c>
      <c r="S10" s="44">
        <v>21812.274000000005</v>
      </c>
      <c r="T10" s="44">
        <v>38.781999999999996</v>
      </c>
      <c r="U10" s="44">
        <v>30.981999999999999</v>
      </c>
      <c r="V10" s="44">
        <v>33.512</v>
      </c>
      <c r="W10" s="44">
        <v>28.602</v>
      </c>
      <c r="X10" s="44">
        <v>2956.3359999999998</v>
      </c>
      <c r="Y10" s="44">
        <v>2207.8580000000002</v>
      </c>
      <c r="Z10" s="44">
        <v>2794.53</v>
      </c>
      <c r="AA10" s="44">
        <v>2943.55</v>
      </c>
      <c r="AB10" s="44">
        <v>3723.1759999999999</v>
      </c>
      <c r="AC10" s="44">
        <v>2856.9740000000002</v>
      </c>
      <c r="AD10" s="44">
        <v>3954.1350000000002</v>
      </c>
      <c r="AE10" s="44">
        <v>243.83699999999999</v>
      </c>
      <c r="AG10" s="44">
        <v>1642.7579999999998</v>
      </c>
      <c r="AH10" s="44">
        <v>242.21100000000001</v>
      </c>
      <c r="AI10" s="44">
        <v>193.47300000000001</v>
      </c>
      <c r="AJ10" s="44">
        <v>231.38499999999999</v>
      </c>
      <c r="AK10" s="44">
        <v>164.61199999999999</v>
      </c>
      <c r="AL10" s="44">
        <v>1.4E-2</v>
      </c>
      <c r="AM10" s="44">
        <v>172.14</v>
      </c>
      <c r="AN10" s="44">
        <v>159.91399999999999</v>
      </c>
      <c r="AO10" s="44">
        <v>152.185</v>
      </c>
      <c r="AP10" s="44">
        <v>118.086</v>
      </c>
      <c r="AQ10" s="44">
        <v>115.06</v>
      </c>
      <c r="AR10" s="44">
        <v>0</v>
      </c>
      <c r="AS10" s="44">
        <v>93.677999999999997</v>
      </c>
      <c r="AU10" s="44">
        <v>33968.435999999994</v>
      </c>
      <c r="AV10" s="44">
        <v>94.373000000000005</v>
      </c>
      <c r="AW10" s="44">
        <v>32015.219000000001</v>
      </c>
      <c r="AX10" s="44">
        <v>248.631</v>
      </c>
      <c r="AY10" s="44">
        <v>225.446</v>
      </c>
      <c r="AZ10" s="44">
        <v>110.496</v>
      </c>
      <c r="BA10" s="44">
        <v>213.39500000000001</v>
      </c>
      <c r="BB10" s="44">
        <v>226</v>
      </c>
      <c r="BC10" s="44">
        <v>233.727</v>
      </c>
      <c r="BD10" s="44">
        <v>190.04900000000001</v>
      </c>
      <c r="BE10" s="44">
        <v>212.977</v>
      </c>
      <c r="BF10" s="44">
        <v>4.5279999999999996</v>
      </c>
      <c r="BG10" s="44">
        <v>193.595</v>
      </c>
      <c r="BI10" s="44">
        <v>1879.8479999999997</v>
      </c>
      <c r="BJ10" s="44">
        <v>212.191</v>
      </c>
      <c r="BK10" s="44">
        <v>190.96700000000001</v>
      </c>
      <c r="BL10" s="44">
        <v>177.595</v>
      </c>
      <c r="BM10" s="44">
        <v>195.35</v>
      </c>
      <c r="BN10" s="44">
        <v>28.826000000000001</v>
      </c>
      <c r="BO10" s="44">
        <v>174.56800000000001</v>
      </c>
      <c r="BP10" s="44">
        <v>210.36699999999999</v>
      </c>
      <c r="BQ10" s="44">
        <v>193.178</v>
      </c>
      <c r="BR10" s="44">
        <v>181.08099999999999</v>
      </c>
      <c r="BS10" s="44">
        <v>177.23400000000001</v>
      </c>
      <c r="BT10" s="44">
        <v>0</v>
      </c>
      <c r="BU10" s="44">
        <v>138.49100000000001</v>
      </c>
      <c r="BW10" s="44">
        <v>93.314999999999998</v>
      </c>
      <c r="BX10" s="44">
        <v>15.917999999999999</v>
      </c>
      <c r="BY10" s="44">
        <v>12.09</v>
      </c>
      <c r="BZ10" s="44">
        <v>13.103999999999999</v>
      </c>
      <c r="CA10" s="44">
        <v>10.77</v>
      </c>
      <c r="CB10" s="44">
        <v>8.2870000000000008</v>
      </c>
      <c r="CC10" s="44">
        <v>6.7130000000000001</v>
      </c>
      <c r="CD10" s="44">
        <v>6.1929999999999996</v>
      </c>
      <c r="CE10" s="44">
        <v>4.3360000000000003</v>
      </c>
      <c r="CF10" s="44" t="s">
        <v>168</v>
      </c>
      <c r="CG10" s="44">
        <v>2.9769999999999999</v>
      </c>
      <c r="CH10" s="44">
        <v>2.6560000000000001</v>
      </c>
      <c r="CI10" s="44">
        <v>10.271000000000001</v>
      </c>
      <c r="CJ10" s="113"/>
      <c r="CK10" s="44">
        <v>286.85894999999994</v>
      </c>
      <c r="CL10" s="44">
        <v>11.598000000000001</v>
      </c>
      <c r="CM10" s="44">
        <v>6.0650000000000004</v>
      </c>
      <c r="CN10" s="44">
        <v>10.859</v>
      </c>
      <c r="CO10" s="44">
        <v>9.2260000000000009</v>
      </c>
      <c r="CP10" s="44">
        <v>17.457999999999998</v>
      </c>
      <c r="CQ10" s="44">
        <v>17.297000000000001</v>
      </c>
      <c r="CR10" s="44">
        <v>18.417999999999999</v>
      </c>
      <c r="CS10" s="44">
        <v>23.550989999999999</v>
      </c>
      <c r="CT10" s="44">
        <v>22.509589999999999</v>
      </c>
      <c r="CU10" s="44">
        <v>19.968900000000001</v>
      </c>
      <c r="CV10" s="44">
        <v>29.626149999999999</v>
      </c>
      <c r="CW10" s="44">
        <v>100.28232</v>
      </c>
      <c r="CY10" s="44">
        <v>4003.1774100000007</v>
      </c>
      <c r="CZ10" s="45">
        <v>227.53426999999999</v>
      </c>
      <c r="DA10" s="45">
        <v>234.18822</v>
      </c>
      <c r="DB10" s="45">
        <v>281.98811999999998</v>
      </c>
      <c r="DC10" s="45">
        <v>252.60749000000001</v>
      </c>
      <c r="DD10" s="45">
        <v>320.40483999999998</v>
      </c>
      <c r="DE10" s="45">
        <v>312.90676000000002</v>
      </c>
      <c r="DF10" s="45">
        <v>322.37743999999998</v>
      </c>
      <c r="DG10" s="45">
        <v>365.87535000000003</v>
      </c>
      <c r="DH10" s="45">
        <v>338.60052999999999</v>
      </c>
      <c r="DI10" s="45">
        <v>330.01026999999999</v>
      </c>
      <c r="DJ10" s="45">
        <v>334.82754</v>
      </c>
      <c r="DK10" s="45">
        <v>681.85658000000001</v>
      </c>
      <c r="DM10" s="44">
        <v>43945.263940000004</v>
      </c>
      <c r="DN10" s="44">
        <v>1400.5145199999999</v>
      </c>
      <c r="DO10" s="44">
        <v>1157.61868</v>
      </c>
      <c r="DP10" s="44">
        <v>1485.9346499999999</v>
      </c>
      <c r="DQ10" s="44">
        <v>1125.91579</v>
      </c>
      <c r="DR10" s="44">
        <v>695.31007999999997</v>
      </c>
      <c r="DS10" s="44">
        <v>600.10607000000005</v>
      </c>
      <c r="DT10" s="44">
        <v>600.83975999999996</v>
      </c>
      <c r="DU10" s="44">
        <v>642.49510999999995</v>
      </c>
      <c r="DV10" s="44">
        <v>552.65626999999995</v>
      </c>
      <c r="DW10" s="44">
        <v>564.76048000000003</v>
      </c>
      <c r="DX10" s="44">
        <v>520.76099999999997</v>
      </c>
      <c r="DY10" s="44">
        <v>34598.35153</v>
      </c>
      <c r="EA10" s="44">
        <v>5444.8543</v>
      </c>
      <c r="EB10" s="44">
        <v>757.29863999999998</v>
      </c>
      <c r="EC10" s="44">
        <v>634.20138999999995</v>
      </c>
      <c r="ED10" s="44">
        <v>658.41794000000004</v>
      </c>
      <c r="EE10" s="44">
        <v>701.00543000000005</v>
      </c>
      <c r="EF10" s="44">
        <v>661.93275000000006</v>
      </c>
      <c r="EG10" s="44">
        <v>623.66438000000005</v>
      </c>
      <c r="EH10" s="44">
        <v>717.96666000000005</v>
      </c>
      <c r="EI10" s="44">
        <v>690.36711000000003</v>
      </c>
      <c r="EJ10" s="44">
        <v>0</v>
      </c>
      <c r="EK10" s="44">
        <v>0</v>
      </c>
      <c r="EL10" s="44">
        <v>0</v>
      </c>
      <c r="EM10" s="44">
        <v>0</v>
      </c>
      <c r="EO10" s="44">
        <v>35500</v>
      </c>
      <c r="EP10" s="44">
        <f t="shared" si="26"/>
        <v>33451.721619999997</v>
      </c>
      <c r="EQ10" s="58">
        <v>1436.9099199999998</v>
      </c>
      <c r="ER10" s="58">
        <v>1420.7508400000002</v>
      </c>
      <c r="ES10" s="58">
        <v>1455.1788100000001</v>
      </c>
      <c r="ET10" s="58">
        <v>1619.5838000000001</v>
      </c>
      <c r="EU10" s="58">
        <v>1754.5649799999999</v>
      </c>
      <c r="EV10" s="58">
        <v>1686.1249599999999</v>
      </c>
      <c r="EW10" s="58">
        <v>1972.2046400000002</v>
      </c>
      <c r="EX10" s="58">
        <v>1793.5860299999997</v>
      </c>
      <c r="EY10" s="58">
        <f>1949.42662+12648.39102</f>
        <v>14597.817639999999</v>
      </c>
      <c r="EZ10" s="58">
        <v>1905</v>
      </c>
      <c r="FA10" s="58">
        <v>1905</v>
      </c>
      <c r="FB10" s="58">
        <v>1905</v>
      </c>
      <c r="FC10" s="49" t="s">
        <v>171</v>
      </c>
      <c r="FE10" s="44">
        <v>36650</v>
      </c>
      <c r="FF10" s="44">
        <f>PRODUTOS!H5</f>
        <v>72000</v>
      </c>
      <c r="FG10" s="58">
        <v>0</v>
      </c>
      <c r="FH10" s="58">
        <v>0</v>
      </c>
      <c r="FI10" s="58">
        <v>0</v>
      </c>
      <c r="FJ10" s="58">
        <v>0</v>
      </c>
      <c r="FK10" s="58">
        <v>0</v>
      </c>
      <c r="FL10" s="58">
        <v>0</v>
      </c>
      <c r="FM10" s="58">
        <v>0</v>
      </c>
      <c r="FN10" s="58">
        <v>0</v>
      </c>
      <c r="FO10" s="58">
        <v>0</v>
      </c>
      <c r="FP10" s="58">
        <v>0</v>
      </c>
      <c r="FQ10" s="58">
        <v>0</v>
      </c>
      <c r="FR10" s="58">
        <v>0</v>
      </c>
      <c r="FS10" s="49" t="s">
        <v>172</v>
      </c>
      <c r="FT10" s="205"/>
    </row>
    <row r="11" spans="1:176" s="49" customFormat="1" x14ac:dyDescent="0.25">
      <c r="A11" s="104"/>
      <c r="B11" s="37">
        <v>197</v>
      </c>
      <c r="C11" s="130" t="s">
        <v>173</v>
      </c>
      <c r="D11" s="105"/>
      <c r="E11" s="44">
        <v>0</v>
      </c>
      <c r="F11" s="44">
        <v>0</v>
      </c>
      <c r="G11" s="44">
        <v>0</v>
      </c>
      <c r="H11" s="44">
        <v>0</v>
      </c>
      <c r="I11" s="44">
        <v>0</v>
      </c>
      <c r="J11" s="44">
        <v>0</v>
      </c>
      <c r="K11" s="44">
        <v>0</v>
      </c>
      <c r="L11" s="44">
        <v>0</v>
      </c>
      <c r="M11" s="44">
        <v>0</v>
      </c>
      <c r="N11" s="44">
        <v>0</v>
      </c>
      <c r="O11" s="44">
        <v>0</v>
      </c>
      <c r="P11" s="44">
        <v>0</v>
      </c>
      <c r="Q11" s="44">
        <v>0</v>
      </c>
      <c r="S11" s="44">
        <v>0</v>
      </c>
      <c r="T11" s="44">
        <v>0</v>
      </c>
      <c r="U11" s="44">
        <v>0</v>
      </c>
      <c r="V11" s="44">
        <v>0</v>
      </c>
      <c r="W11" s="44">
        <v>0</v>
      </c>
      <c r="X11" s="44">
        <v>0</v>
      </c>
      <c r="Y11" s="44">
        <v>0</v>
      </c>
      <c r="Z11" s="44">
        <v>0</v>
      </c>
      <c r="AA11" s="44">
        <v>0</v>
      </c>
      <c r="AB11" s="44">
        <v>0</v>
      </c>
      <c r="AC11" s="44">
        <v>0</v>
      </c>
      <c r="AD11" s="44">
        <v>0</v>
      </c>
      <c r="AE11" s="44">
        <v>0</v>
      </c>
      <c r="AG11" s="44">
        <v>0</v>
      </c>
      <c r="AH11" s="44">
        <v>0</v>
      </c>
      <c r="AI11" s="44">
        <v>0</v>
      </c>
      <c r="AJ11" s="44">
        <v>0</v>
      </c>
      <c r="AK11" s="44">
        <v>0</v>
      </c>
      <c r="AL11" s="44">
        <v>0</v>
      </c>
      <c r="AM11" s="44">
        <v>0</v>
      </c>
      <c r="AN11" s="44">
        <v>0</v>
      </c>
      <c r="AO11" s="44">
        <v>0</v>
      </c>
      <c r="AP11" s="44">
        <v>0</v>
      </c>
      <c r="AQ11" s="44">
        <v>0</v>
      </c>
      <c r="AR11" s="44">
        <v>0</v>
      </c>
      <c r="AS11" s="44">
        <v>0</v>
      </c>
      <c r="AU11" s="44">
        <v>0</v>
      </c>
      <c r="AV11" s="44">
        <v>0</v>
      </c>
      <c r="AW11" s="44">
        <v>0</v>
      </c>
      <c r="AX11" s="44">
        <v>0</v>
      </c>
      <c r="AY11" s="44">
        <v>0</v>
      </c>
      <c r="AZ11" s="44">
        <v>0</v>
      </c>
      <c r="BA11" s="44">
        <v>0</v>
      </c>
      <c r="BB11" s="44">
        <v>0</v>
      </c>
      <c r="BC11" s="44">
        <v>0</v>
      </c>
      <c r="BD11" s="44">
        <v>0</v>
      </c>
      <c r="BE11" s="44">
        <v>0</v>
      </c>
      <c r="BF11" s="44">
        <v>0</v>
      </c>
      <c r="BG11" s="44">
        <v>0</v>
      </c>
      <c r="BI11" s="44">
        <v>0</v>
      </c>
      <c r="BJ11" s="44">
        <v>0</v>
      </c>
      <c r="BK11" s="44">
        <v>0</v>
      </c>
      <c r="BL11" s="44">
        <v>0</v>
      </c>
      <c r="BM11" s="44">
        <v>0</v>
      </c>
      <c r="BN11" s="44">
        <v>0</v>
      </c>
      <c r="BO11" s="44">
        <v>0</v>
      </c>
      <c r="BP11" s="44">
        <v>0</v>
      </c>
      <c r="BQ11" s="44">
        <v>0</v>
      </c>
      <c r="BR11" s="44">
        <v>0</v>
      </c>
      <c r="BS11" s="44">
        <v>0</v>
      </c>
      <c r="BT11" s="44">
        <v>0</v>
      </c>
      <c r="BU11" s="44">
        <v>0</v>
      </c>
      <c r="BW11" s="44">
        <v>6.8659999999999997</v>
      </c>
      <c r="BX11" s="44">
        <v>0</v>
      </c>
      <c r="BY11" s="44">
        <v>0</v>
      </c>
      <c r="BZ11" s="44">
        <v>0</v>
      </c>
      <c r="CA11" s="44">
        <v>0</v>
      </c>
      <c r="CB11" s="44">
        <v>0</v>
      </c>
      <c r="CC11" s="44">
        <v>0</v>
      </c>
      <c r="CD11" s="44">
        <v>0</v>
      </c>
      <c r="CE11" s="44">
        <v>0</v>
      </c>
      <c r="CF11" s="44">
        <v>0</v>
      </c>
      <c r="CG11" s="44">
        <v>0</v>
      </c>
      <c r="CH11" s="44">
        <v>6.8659999999999997</v>
      </c>
      <c r="CI11" s="44">
        <v>0</v>
      </c>
      <c r="CJ11" s="113"/>
      <c r="CK11" s="44">
        <v>171.08467999999999</v>
      </c>
      <c r="CL11" s="44">
        <v>0</v>
      </c>
      <c r="CM11" s="44">
        <v>0</v>
      </c>
      <c r="CN11" s="44">
        <v>0.3</v>
      </c>
      <c r="CO11" s="44">
        <v>0</v>
      </c>
      <c r="CP11" s="44">
        <v>0</v>
      </c>
      <c r="CQ11" s="44">
        <v>0</v>
      </c>
      <c r="CR11" s="44">
        <v>0</v>
      </c>
      <c r="CS11" s="44">
        <v>0</v>
      </c>
      <c r="CT11" s="44">
        <v>0</v>
      </c>
      <c r="CU11" s="44">
        <v>122.95336</v>
      </c>
      <c r="CV11" s="44">
        <v>47.831319999999998</v>
      </c>
      <c r="CW11" s="44">
        <v>0</v>
      </c>
      <c r="CY11" s="44">
        <v>0</v>
      </c>
      <c r="CZ11" s="45">
        <v>0</v>
      </c>
      <c r="DA11" s="45">
        <v>0</v>
      </c>
      <c r="DB11" s="45">
        <v>0</v>
      </c>
      <c r="DC11" s="45">
        <v>0</v>
      </c>
      <c r="DD11" s="45">
        <v>0</v>
      </c>
      <c r="DE11" s="45">
        <v>0</v>
      </c>
      <c r="DF11" s="45">
        <v>0</v>
      </c>
      <c r="DG11" s="45">
        <v>0</v>
      </c>
      <c r="DH11" s="45">
        <v>0</v>
      </c>
      <c r="DI11" s="45">
        <v>0</v>
      </c>
      <c r="DJ11" s="45">
        <v>0</v>
      </c>
      <c r="DK11" s="45">
        <v>0</v>
      </c>
      <c r="DM11" s="44">
        <v>0.18625999999999998</v>
      </c>
      <c r="DN11" s="44">
        <v>0</v>
      </c>
      <c r="DO11" s="44">
        <v>6.7739999999999995E-2</v>
      </c>
      <c r="DP11" s="44">
        <v>0.11814</v>
      </c>
      <c r="DQ11" s="44">
        <v>0</v>
      </c>
      <c r="DR11" s="44">
        <v>0</v>
      </c>
      <c r="DS11" s="44">
        <v>0</v>
      </c>
      <c r="DT11" s="44">
        <v>0</v>
      </c>
      <c r="DU11" s="44">
        <v>3.8000000000000002E-4</v>
      </c>
      <c r="DV11" s="44">
        <v>0</v>
      </c>
      <c r="DW11" s="44">
        <v>0</v>
      </c>
      <c r="DX11" s="44">
        <v>0</v>
      </c>
      <c r="DY11" s="44">
        <v>0</v>
      </c>
      <c r="EA11" s="44">
        <v>9.049999999999999E-3</v>
      </c>
      <c r="EB11" s="44">
        <v>0</v>
      </c>
      <c r="EC11" s="44">
        <v>0</v>
      </c>
      <c r="ED11" s="44">
        <v>0</v>
      </c>
      <c r="EE11" s="44">
        <v>0</v>
      </c>
      <c r="EF11" s="44">
        <v>0</v>
      </c>
      <c r="EG11" s="44">
        <v>0</v>
      </c>
      <c r="EH11" s="44">
        <v>1.3799999999999999E-3</v>
      </c>
      <c r="EI11" s="44">
        <v>7.6699999999999997E-3</v>
      </c>
      <c r="EJ11" s="44">
        <v>0</v>
      </c>
      <c r="EK11" s="44">
        <v>0</v>
      </c>
      <c r="EL11" s="44">
        <v>0</v>
      </c>
      <c r="EM11" s="44">
        <v>0</v>
      </c>
      <c r="EO11" s="44">
        <v>0</v>
      </c>
      <c r="EP11" s="44">
        <f t="shared" si="26"/>
        <v>14501.30127</v>
      </c>
      <c r="EQ11" s="58">
        <v>0.36</v>
      </c>
      <c r="ER11" s="58">
        <v>10000.12379</v>
      </c>
      <c r="ES11" s="58">
        <v>0</v>
      </c>
      <c r="ET11" s="58">
        <v>0</v>
      </c>
      <c r="EU11" s="58">
        <v>0</v>
      </c>
      <c r="EV11" s="58">
        <v>0</v>
      </c>
      <c r="EW11" s="58">
        <v>0</v>
      </c>
      <c r="EX11" s="58">
        <v>0.81747999999999998</v>
      </c>
      <c r="EY11" s="58">
        <v>0</v>
      </c>
      <c r="EZ11" s="58">
        <v>4500</v>
      </c>
      <c r="FA11" s="58">
        <v>0</v>
      </c>
      <c r="FB11" s="58">
        <v>0</v>
      </c>
      <c r="FE11" s="44">
        <v>0</v>
      </c>
      <c r="FF11" s="44">
        <v>0</v>
      </c>
      <c r="FG11" s="58">
        <v>0</v>
      </c>
      <c r="FH11" s="58">
        <v>0</v>
      </c>
      <c r="FI11" s="58">
        <v>0</v>
      </c>
      <c r="FJ11" s="58">
        <v>0</v>
      </c>
      <c r="FK11" s="58">
        <v>0</v>
      </c>
      <c r="FL11" s="58">
        <v>0</v>
      </c>
      <c r="FM11" s="58">
        <v>0</v>
      </c>
      <c r="FN11" s="58">
        <v>0</v>
      </c>
      <c r="FO11" s="58">
        <v>0</v>
      </c>
      <c r="FP11" s="58">
        <v>0</v>
      </c>
      <c r="FQ11" s="58">
        <v>0</v>
      </c>
      <c r="FR11" s="58">
        <v>0</v>
      </c>
      <c r="FT11" s="205"/>
    </row>
    <row r="12" spans="1:176" x14ac:dyDescent="0.25">
      <c r="B12" s="118">
        <v>4</v>
      </c>
      <c r="C12" s="122" t="s">
        <v>174</v>
      </c>
      <c r="E12" s="45">
        <v>0</v>
      </c>
      <c r="F12" s="45">
        <v>0</v>
      </c>
      <c r="G12" s="45">
        <v>0</v>
      </c>
      <c r="H12" s="45">
        <v>0</v>
      </c>
      <c r="I12" s="45">
        <v>0</v>
      </c>
      <c r="J12" s="45">
        <v>0</v>
      </c>
      <c r="K12" s="45">
        <v>0</v>
      </c>
      <c r="L12" s="45">
        <v>0</v>
      </c>
      <c r="M12" s="45">
        <v>0</v>
      </c>
      <c r="N12" s="45">
        <v>0</v>
      </c>
      <c r="O12" s="45">
        <v>0</v>
      </c>
      <c r="P12" s="45">
        <v>0</v>
      </c>
      <c r="Q12" s="45">
        <v>0</v>
      </c>
      <c r="S12" s="45">
        <v>0</v>
      </c>
      <c r="T12" s="45">
        <v>0</v>
      </c>
      <c r="U12" s="45">
        <v>0</v>
      </c>
      <c r="V12" s="45">
        <v>0</v>
      </c>
      <c r="W12" s="45">
        <v>0</v>
      </c>
      <c r="X12" s="45">
        <v>0</v>
      </c>
      <c r="Y12" s="45">
        <v>0</v>
      </c>
      <c r="Z12" s="45">
        <v>0</v>
      </c>
      <c r="AA12" s="45">
        <v>0</v>
      </c>
      <c r="AB12" s="45">
        <v>0</v>
      </c>
      <c r="AC12" s="45">
        <v>0</v>
      </c>
      <c r="AD12" s="45">
        <v>0</v>
      </c>
      <c r="AE12" s="45">
        <v>0</v>
      </c>
      <c r="AG12" s="45">
        <v>0</v>
      </c>
      <c r="AH12" s="45">
        <v>0</v>
      </c>
      <c r="AI12" s="45">
        <v>0</v>
      </c>
      <c r="AJ12" s="45">
        <v>0</v>
      </c>
      <c r="AK12" s="45">
        <v>0</v>
      </c>
      <c r="AL12" s="45">
        <v>0</v>
      </c>
      <c r="AM12" s="45">
        <v>0</v>
      </c>
      <c r="AN12" s="45">
        <v>0</v>
      </c>
      <c r="AO12" s="45">
        <v>0</v>
      </c>
      <c r="AP12" s="45">
        <v>0</v>
      </c>
      <c r="AQ12" s="45">
        <v>0</v>
      </c>
      <c r="AR12" s="45">
        <v>0</v>
      </c>
      <c r="AS12" s="45">
        <v>0</v>
      </c>
      <c r="AU12" s="45">
        <v>0</v>
      </c>
      <c r="AV12" s="45">
        <v>0</v>
      </c>
      <c r="AW12" s="45">
        <v>0</v>
      </c>
      <c r="AX12" s="45">
        <v>0</v>
      </c>
      <c r="AY12" s="45">
        <v>0</v>
      </c>
      <c r="AZ12" s="45">
        <v>0</v>
      </c>
      <c r="BA12" s="45">
        <v>0</v>
      </c>
      <c r="BB12" s="45">
        <v>0</v>
      </c>
      <c r="BC12" s="45">
        <v>0</v>
      </c>
      <c r="BD12" s="45">
        <v>0</v>
      </c>
      <c r="BE12" s="45">
        <v>0</v>
      </c>
      <c r="BF12" s="45">
        <v>0</v>
      </c>
      <c r="BG12" s="45">
        <v>0</v>
      </c>
      <c r="BI12" s="45">
        <v>0</v>
      </c>
      <c r="BJ12" s="45">
        <v>0</v>
      </c>
      <c r="BK12" s="45">
        <v>0</v>
      </c>
      <c r="BL12" s="45">
        <v>0</v>
      </c>
      <c r="BM12" s="45">
        <v>0</v>
      </c>
      <c r="BN12" s="45">
        <v>0</v>
      </c>
      <c r="BO12" s="45">
        <v>0</v>
      </c>
      <c r="BP12" s="45">
        <v>0</v>
      </c>
      <c r="BQ12" s="45">
        <v>0</v>
      </c>
      <c r="BR12" s="45">
        <v>0</v>
      </c>
      <c r="BS12" s="45">
        <v>0</v>
      </c>
      <c r="BT12" s="45">
        <v>0</v>
      </c>
      <c r="BU12" s="45">
        <v>0</v>
      </c>
      <c r="BW12" s="45">
        <v>0</v>
      </c>
      <c r="BX12" s="45">
        <v>0</v>
      </c>
      <c r="BY12" s="45">
        <v>0</v>
      </c>
      <c r="BZ12" s="45">
        <v>0</v>
      </c>
      <c r="CA12" s="45">
        <v>0</v>
      </c>
      <c r="CB12" s="45">
        <v>0</v>
      </c>
      <c r="CC12" s="45">
        <v>0</v>
      </c>
      <c r="CD12" s="45">
        <v>0</v>
      </c>
      <c r="CE12" s="45">
        <v>0</v>
      </c>
      <c r="CF12" s="45">
        <v>0</v>
      </c>
      <c r="CG12" s="45">
        <v>0</v>
      </c>
      <c r="CH12" s="45">
        <v>0</v>
      </c>
      <c r="CI12" s="45">
        <v>0</v>
      </c>
      <c r="CJ12" s="113"/>
      <c r="CK12" s="45">
        <v>0</v>
      </c>
      <c r="CL12" s="45">
        <v>0</v>
      </c>
      <c r="CM12" s="45">
        <v>0</v>
      </c>
      <c r="CN12" s="45">
        <v>0</v>
      </c>
      <c r="CO12" s="45">
        <v>0</v>
      </c>
      <c r="CP12" s="45">
        <v>0</v>
      </c>
      <c r="CQ12" s="45">
        <v>0</v>
      </c>
      <c r="CR12" s="45">
        <v>0</v>
      </c>
      <c r="CS12" s="45">
        <v>0</v>
      </c>
      <c r="CT12" s="45">
        <v>0</v>
      </c>
      <c r="CU12" s="45">
        <v>0</v>
      </c>
      <c r="CV12" s="45">
        <v>0</v>
      </c>
      <c r="CW12" s="45">
        <v>0</v>
      </c>
      <c r="CY12" s="45">
        <v>0</v>
      </c>
      <c r="CZ12" s="45">
        <v>0</v>
      </c>
      <c r="DA12" s="45">
        <v>0</v>
      </c>
      <c r="DB12" s="45">
        <v>0</v>
      </c>
      <c r="DC12" s="45">
        <v>0</v>
      </c>
      <c r="DD12" s="45">
        <v>0</v>
      </c>
      <c r="DE12" s="45">
        <v>0</v>
      </c>
      <c r="DF12" s="45">
        <v>0</v>
      </c>
      <c r="DG12" s="45">
        <v>0</v>
      </c>
      <c r="DH12" s="45">
        <v>0</v>
      </c>
      <c r="DI12" s="45">
        <v>0</v>
      </c>
      <c r="DJ12" s="45">
        <v>0</v>
      </c>
      <c r="DK12" s="45">
        <v>0</v>
      </c>
      <c r="DM12" s="45">
        <v>0</v>
      </c>
      <c r="DN12" s="45">
        <v>0</v>
      </c>
      <c r="DO12" s="45">
        <v>0</v>
      </c>
      <c r="DP12" s="45">
        <v>0</v>
      </c>
      <c r="DQ12" s="45">
        <v>0</v>
      </c>
      <c r="DR12" s="45">
        <v>0</v>
      </c>
      <c r="DS12" s="45">
        <v>0</v>
      </c>
      <c r="DT12" s="45">
        <v>0</v>
      </c>
      <c r="DU12" s="45">
        <v>0</v>
      </c>
      <c r="DV12" s="45">
        <v>0</v>
      </c>
      <c r="DW12" s="45">
        <v>0</v>
      </c>
      <c r="DX12" s="45">
        <v>0</v>
      </c>
      <c r="DY12" s="45">
        <v>0</v>
      </c>
      <c r="EA12" s="45">
        <v>0</v>
      </c>
      <c r="EB12" s="45">
        <v>0</v>
      </c>
      <c r="EC12" s="45">
        <v>0</v>
      </c>
      <c r="ED12" s="45">
        <v>0</v>
      </c>
      <c r="EE12" s="45">
        <v>0</v>
      </c>
      <c r="EF12" s="45">
        <v>0</v>
      </c>
      <c r="EG12" s="45">
        <v>0</v>
      </c>
      <c r="EH12" s="45">
        <v>0</v>
      </c>
      <c r="EI12" s="45">
        <v>0</v>
      </c>
      <c r="EJ12" s="45">
        <v>0</v>
      </c>
      <c r="EK12" s="45">
        <v>0</v>
      </c>
      <c r="EL12" s="45">
        <v>0</v>
      </c>
      <c r="EM12" s="45">
        <v>0</v>
      </c>
      <c r="EO12" s="45">
        <v>0</v>
      </c>
      <c r="EP12" s="45">
        <f t="shared" si="26"/>
        <v>0</v>
      </c>
      <c r="EQ12" s="45">
        <v>0</v>
      </c>
      <c r="ER12" s="45">
        <v>0</v>
      </c>
      <c r="ES12" s="45">
        <v>0</v>
      </c>
      <c r="ET12" s="45">
        <v>0</v>
      </c>
      <c r="EU12" s="45">
        <v>0</v>
      </c>
      <c r="EV12" s="45">
        <v>0</v>
      </c>
      <c r="EW12" s="45">
        <v>0</v>
      </c>
      <c r="EX12" s="45">
        <v>0</v>
      </c>
      <c r="EY12" s="45">
        <v>0</v>
      </c>
      <c r="EZ12" s="45">
        <v>0</v>
      </c>
      <c r="FA12" s="45">
        <v>0</v>
      </c>
      <c r="FB12" s="45">
        <v>0</v>
      </c>
      <c r="FC12" s="49"/>
      <c r="FE12" s="45">
        <v>0</v>
      </c>
      <c r="FF12" s="45">
        <v>0</v>
      </c>
      <c r="FG12" s="45">
        <v>0</v>
      </c>
      <c r="FH12" s="45">
        <v>0</v>
      </c>
      <c r="FI12" s="45">
        <v>0</v>
      </c>
      <c r="FJ12" s="45">
        <v>0</v>
      </c>
      <c r="FK12" s="45">
        <v>0</v>
      </c>
      <c r="FL12" s="45">
        <v>0</v>
      </c>
      <c r="FM12" s="45">
        <v>0</v>
      </c>
      <c r="FN12" s="45">
        <v>0</v>
      </c>
      <c r="FO12" s="45">
        <v>0</v>
      </c>
      <c r="FP12" s="45">
        <v>0</v>
      </c>
      <c r="FQ12" s="45">
        <v>0</v>
      </c>
      <c r="FR12" s="45">
        <v>0</v>
      </c>
    </row>
    <row r="13" spans="1:176" hidden="1" outlineLevel="1" x14ac:dyDescent="0.25">
      <c r="B13" s="118">
        <v>77</v>
      </c>
      <c r="C13" s="131" t="s">
        <v>175</v>
      </c>
      <c r="D13" s="107"/>
      <c r="E13" s="45">
        <v>0</v>
      </c>
      <c r="F13" s="45">
        <v>0</v>
      </c>
      <c r="G13" s="45">
        <v>0</v>
      </c>
      <c r="H13" s="45">
        <v>0</v>
      </c>
      <c r="I13" s="45">
        <v>0</v>
      </c>
      <c r="J13" s="45">
        <v>0</v>
      </c>
      <c r="K13" s="45">
        <v>0</v>
      </c>
      <c r="L13" s="45">
        <v>0</v>
      </c>
      <c r="M13" s="45">
        <v>0</v>
      </c>
      <c r="N13" s="45">
        <v>0</v>
      </c>
      <c r="O13" s="45">
        <v>0</v>
      </c>
      <c r="P13" s="45">
        <v>0</v>
      </c>
      <c r="Q13" s="45">
        <v>0</v>
      </c>
      <c r="S13" s="45">
        <v>0</v>
      </c>
      <c r="T13" s="45">
        <v>0</v>
      </c>
      <c r="U13" s="45">
        <v>0</v>
      </c>
      <c r="V13" s="45">
        <v>0</v>
      </c>
      <c r="W13" s="45">
        <v>0</v>
      </c>
      <c r="X13" s="45">
        <v>0</v>
      </c>
      <c r="Y13" s="45">
        <v>0</v>
      </c>
      <c r="Z13" s="45">
        <v>0</v>
      </c>
      <c r="AA13" s="45">
        <v>0</v>
      </c>
      <c r="AB13" s="45">
        <v>0</v>
      </c>
      <c r="AC13" s="45">
        <v>0</v>
      </c>
      <c r="AD13" s="45">
        <v>0</v>
      </c>
      <c r="AE13" s="45">
        <v>0</v>
      </c>
      <c r="AG13" s="45">
        <v>0</v>
      </c>
      <c r="AH13" s="45">
        <v>0</v>
      </c>
      <c r="AI13" s="45">
        <v>0</v>
      </c>
      <c r="AJ13" s="45">
        <v>0</v>
      </c>
      <c r="AK13" s="45">
        <v>0</v>
      </c>
      <c r="AL13" s="45">
        <v>0</v>
      </c>
      <c r="AM13" s="45">
        <v>0</v>
      </c>
      <c r="AN13" s="45">
        <v>0</v>
      </c>
      <c r="AO13" s="45">
        <v>0</v>
      </c>
      <c r="AP13" s="45">
        <v>0</v>
      </c>
      <c r="AQ13" s="45">
        <v>0</v>
      </c>
      <c r="AR13" s="45">
        <v>0</v>
      </c>
      <c r="AS13" s="45">
        <v>0</v>
      </c>
      <c r="AU13" s="45">
        <v>0</v>
      </c>
      <c r="AV13" s="45">
        <v>0</v>
      </c>
      <c r="AW13" s="45">
        <v>0</v>
      </c>
      <c r="AX13" s="45">
        <v>0</v>
      </c>
      <c r="AY13" s="45">
        <v>0</v>
      </c>
      <c r="AZ13" s="45">
        <v>0</v>
      </c>
      <c r="BA13" s="45">
        <v>0</v>
      </c>
      <c r="BB13" s="45">
        <v>0</v>
      </c>
      <c r="BC13" s="45">
        <v>0</v>
      </c>
      <c r="BD13" s="45">
        <v>0</v>
      </c>
      <c r="BE13" s="45">
        <v>0</v>
      </c>
      <c r="BF13" s="45">
        <v>0</v>
      </c>
      <c r="BG13" s="45">
        <v>0</v>
      </c>
      <c r="BI13" s="45">
        <v>0</v>
      </c>
      <c r="BJ13" s="45">
        <v>0</v>
      </c>
      <c r="BK13" s="45">
        <v>0</v>
      </c>
      <c r="BL13" s="45">
        <v>0</v>
      </c>
      <c r="BM13" s="45">
        <v>0</v>
      </c>
      <c r="BN13" s="45">
        <v>0</v>
      </c>
      <c r="BO13" s="45">
        <v>0</v>
      </c>
      <c r="BP13" s="45">
        <v>0</v>
      </c>
      <c r="BQ13" s="45">
        <v>0</v>
      </c>
      <c r="BR13" s="45">
        <v>0</v>
      </c>
      <c r="BS13" s="45">
        <v>0</v>
      </c>
      <c r="BT13" s="45">
        <v>0</v>
      </c>
      <c r="BU13" s="45">
        <v>0</v>
      </c>
      <c r="BW13" s="45">
        <v>0</v>
      </c>
      <c r="BX13" s="45">
        <v>0</v>
      </c>
      <c r="BY13" s="45">
        <v>0</v>
      </c>
      <c r="BZ13" s="45">
        <v>0</v>
      </c>
      <c r="CA13" s="45">
        <v>0</v>
      </c>
      <c r="CB13" s="45">
        <v>0</v>
      </c>
      <c r="CC13" s="45">
        <v>0</v>
      </c>
      <c r="CD13" s="45">
        <v>0</v>
      </c>
      <c r="CE13" s="45">
        <v>0</v>
      </c>
      <c r="CF13" s="45">
        <v>0</v>
      </c>
      <c r="CG13" s="45">
        <v>0</v>
      </c>
      <c r="CH13" s="45">
        <v>0</v>
      </c>
      <c r="CI13" s="45">
        <v>0</v>
      </c>
      <c r="CJ13" s="113"/>
      <c r="CK13" s="45">
        <v>0</v>
      </c>
      <c r="CL13" s="45">
        <v>0</v>
      </c>
      <c r="CM13" s="45">
        <v>0</v>
      </c>
      <c r="CN13" s="45">
        <v>0</v>
      </c>
      <c r="CO13" s="45">
        <v>0</v>
      </c>
      <c r="CP13" s="45">
        <v>0</v>
      </c>
      <c r="CQ13" s="45">
        <v>0</v>
      </c>
      <c r="CR13" s="45">
        <v>0</v>
      </c>
      <c r="CS13" s="45">
        <v>0</v>
      </c>
      <c r="CT13" s="45">
        <v>0</v>
      </c>
      <c r="CU13" s="45">
        <v>0</v>
      </c>
      <c r="CV13" s="45">
        <v>0</v>
      </c>
      <c r="CW13" s="45">
        <v>0</v>
      </c>
      <c r="CY13" s="45">
        <v>0</v>
      </c>
      <c r="CZ13" s="45">
        <v>0</v>
      </c>
      <c r="DA13" s="45">
        <v>0</v>
      </c>
      <c r="DB13" s="45">
        <v>0</v>
      </c>
      <c r="DC13" s="45">
        <v>0</v>
      </c>
      <c r="DD13" s="45">
        <v>0</v>
      </c>
      <c r="DE13" s="45">
        <v>0</v>
      </c>
      <c r="DF13" s="45">
        <v>0</v>
      </c>
      <c r="DG13" s="45">
        <v>0</v>
      </c>
      <c r="DH13" s="45">
        <v>0</v>
      </c>
      <c r="DI13" s="45">
        <v>0</v>
      </c>
      <c r="DJ13" s="45">
        <v>0</v>
      </c>
      <c r="DK13" s="45">
        <v>0</v>
      </c>
      <c r="DM13" s="45">
        <v>0</v>
      </c>
      <c r="DN13" s="45">
        <v>0</v>
      </c>
      <c r="DO13" s="45">
        <v>0</v>
      </c>
      <c r="DP13" s="45">
        <v>0</v>
      </c>
      <c r="DQ13" s="45">
        <v>0</v>
      </c>
      <c r="DR13" s="45">
        <v>0</v>
      </c>
      <c r="DS13" s="45">
        <v>0</v>
      </c>
      <c r="DT13" s="45">
        <v>0</v>
      </c>
      <c r="DU13" s="45">
        <v>0</v>
      </c>
      <c r="DV13" s="45">
        <v>0</v>
      </c>
      <c r="DW13" s="45">
        <v>0</v>
      </c>
      <c r="DX13" s="45">
        <v>0</v>
      </c>
      <c r="DY13" s="45">
        <v>0</v>
      </c>
      <c r="EA13" s="45">
        <v>0</v>
      </c>
      <c r="EB13" s="45">
        <v>0</v>
      </c>
      <c r="EC13" s="45">
        <v>0</v>
      </c>
      <c r="ED13" s="45">
        <v>0</v>
      </c>
      <c r="EE13" s="45">
        <v>0</v>
      </c>
      <c r="EF13" s="45">
        <v>0</v>
      </c>
      <c r="EG13" s="45">
        <v>0</v>
      </c>
      <c r="EH13" s="45">
        <v>0</v>
      </c>
      <c r="EI13" s="45">
        <v>0</v>
      </c>
      <c r="EJ13" s="45">
        <v>0</v>
      </c>
      <c r="EK13" s="45">
        <v>0</v>
      </c>
      <c r="EL13" s="45">
        <v>0</v>
      </c>
      <c r="EM13" s="45">
        <v>0</v>
      </c>
      <c r="EO13" s="45">
        <v>0</v>
      </c>
      <c r="EP13" s="45">
        <f t="shared" si="26"/>
        <v>0</v>
      </c>
      <c r="EQ13" s="45">
        <v>0</v>
      </c>
      <c r="ER13" s="45">
        <v>0</v>
      </c>
      <c r="ES13" s="45">
        <v>0</v>
      </c>
      <c r="ET13" s="45">
        <v>0</v>
      </c>
      <c r="EU13" s="45">
        <v>0</v>
      </c>
      <c r="EV13" s="45">
        <v>0</v>
      </c>
      <c r="EW13" s="45">
        <v>0</v>
      </c>
      <c r="EX13" s="45">
        <v>0</v>
      </c>
      <c r="EY13" s="45">
        <v>0</v>
      </c>
      <c r="EZ13" s="45">
        <v>0</v>
      </c>
      <c r="FA13" s="45">
        <v>0</v>
      </c>
      <c r="FB13" s="45">
        <v>0</v>
      </c>
      <c r="FC13" s="49"/>
      <c r="FE13" s="45">
        <v>0</v>
      </c>
      <c r="FF13" s="45">
        <v>0</v>
      </c>
      <c r="FG13" s="45">
        <v>0</v>
      </c>
      <c r="FH13" s="45">
        <v>0</v>
      </c>
      <c r="FI13" s="45">
        <v>0</v>
      </c>
      <c r="FJ13" s="45">
        <v>0</v>
      </c>
      <c r="FK13" s="45">
        <v>0</v>
      </c>
      <c r="FL13" s="45">
        <v>0</v>
      </c>
      <c r="FM13" s="45">
        <v>0</v>
      </c>
      <c r="FN13" s="45">
        <v>0</v>
      </c>
      <c r="FO13" s="45">
        <v>0</v>
      </c>
      <c r="FP13" s="45">
        <v>0</v>
      </c>
      <c r="FQ13" s="45">
        <v>0</v>
      </c>
      <c r="FR13" s="45">
        <v>0</v>
      </c>
    </row>
    <row r="14" spans="1:176" hidden="1" outlineLevel="1" x14ac:dyDescent="0.25">
      <c r="B14" s="118">
        <v>155</v>
      </c>
      <c r="C14" s="130" t="s">
        <v>176</v>
      </c>
      <c r="D14" s="105"/>
      <c r="E14" s="45">
        <v>0</v>
      </c>
      <c r="F14" s="44">
        <v>0</v>
      </c>
      <c r="G14" s="44">
        <v>0</v>
      </c>
      <c r="H14" s="44">
        <v>0</v>
      </c>
      <c r="I14" s="44">
        <v>0</v>
      </c>
      <c r="J14" s="44">
        <v>0</v>
      </c>
      <c r="K14" s="44">
        <v>0</v>
      </c>
      <c r="L14" s="44">
        <v>0</v>
      </c>
      <c r="M14" s="44">
        <v>0</v>
      </c>
      <c r="N14" s="44">
        <v>0</v>
      </c>
      <c r="O14" s="44">
        <v>0</v>
      </c>
      <c r="P14" s="44">
        <v>0</v>
      </c>
      <c r="Q14" s="44">
        <v>0</v>
      </c>
      <c r="S14" s="45">
        <v>0</v>
      </c>
      <c r="T14" s="44">
        <v>0</v>
      </c>
      <c r="U14" s="44">
        <v>0</v>
      </c>
      <c r="V14" s="44">
        <v>0</v>
      </c>
      <c r="W14" s="44">
        <v>0</v>
      </c>
      <c r="X14" s="44">
        <v>0</v>
      </c>
      <c r="Y14" s="44">
        <v>0</v>
      </c>
      <c r="Z14" s="44">
        <v>0</v>
      </c>
      <c r="AA14" s="44">
        <v>0</v>
      </c>
      <c r="AB14" s="44">
        <v>0</v>
      </c>
      <c r="AC14" s="44">
        <v>0</v>
      </c>
      <c r="AD14" s="44">
        <v>0</v>
      </c>
      <c r="AE14" s="44">
        <v>0</v>
      </c>
      <c r="AG14" s="45">
        <v>0</v>
      </c>
      <c r="AH14" s="44">
        <v>0</v>
      </c>
      <c r="AI14" s="44">
        <v>0</v>
      </c>
      <c r="AJ14" s="44">
        <v>0</v>
      </c>
      <c r="AK14" s="44">
        <v>0</v>
      </c>
      <c r="AL14" s="44">
        <v>0</v>
      </c>
      <c r="AM14" s="44">
        <v>0</v>
      </c>
      <c r="AN14" s="44">
        <v>0</v>
      </c>
      <c r="AO14" s="44">
        <v>0</v>
      </c>
      <c r="AP14" s="44">
        <v>0</v>
      </c>
      <c r="AQ14" s="44">
        <v>0</v>
      </c>
      <c r="AR14" s="44">
        <v>0</v>
      </c>
      <c r="AS14" s="44">
        <v>0</v>
      </c>
      <c r="AU14" s="45">
        <v>0</v>
      </c>
      <c r="AV14" s="44">
        <v>0</v>
      </c>
      <c r="AW14" s="44">
        <v>0</v>
      </c>
      <c r="AX14" s="44">
        <v>0</v>
      </c>
      <c r="AY14" s="44">
        <v>0</v>
      </c>
      <c r="AZ14" s="44">
        <v>0</v>
      </c>
      <c r="BA14" s="44">
        <v>0</v>
      </c>
      <c r="BB14" s="44">
        <v>0</v>
      </c>
      <c r="BC14" s="44">
        <v>0</v>
      </c>
      <c r="BD14" s="44">
        <v>0</v>
      </c>
      <c r="BE14" s="44">
        <v>0</v>
      </c>
      <c r="BF14" s="44">
        <v>0</v>
      </c>
      <c r="BG14" s="44">
        <v>0</v>
      </c>
      <c r="BI14" s="45">
        <v>0</v>
      </c>
      <c r="BJ14" s="44">
        <v>0</v>
      </c>
      <c r="BK14" s="44">
        <v>0</v>
      </c>
      <c r="BL14" s="44">
        <v>0</v>
      </c>
      <c r="BM14" s="44">
        <v>0</v>
      </c>
      <c r="BN14" s="44">
        <v>0</v>
      </c>
      <c r="BO14" s="44">
        <v>0</v>
      </c>
      <c r="BP14" s="44">
        <v>0</v>
      </c>
      <c r="BQ14" s="44">
        <v>0</v>
      </c>
      <c r="BR14" s="44">
        <v>0</v>
      </c>
      <c r="BS14" s="44">
        <v>0</v>
      </c>
      <c r="BT14" s="44">
        <v>0</v>
      </c>
      <c r="BU14" s="44">
        <v>0</v>
      </c>
      <c r="BW14" s="45">
        <v>0</v>
      </c>
      <c r="BX14" s="44">
        <v>0</v>
      </c>
      <c r="BY14" s="44">
        <v>0</v>
      </c>
      <c r="BZ14" s="44">
        <v>0</v>
      </c>
      <c r="CA14" s="44">
        <v>0</v>
      </c>
      <c r="CB14" s="44">
        <v>0</v>
      </c>
      <c r="CC14" s="44">
        <v>0</v>
      </c>
      <c r="CD14" s="44">
        <v>0</v>
      </c>
      <c r="CE14" s="44">
        <v>0</v>
      </c>
      <c r="CF14" s="44">
        <v>0</v>
      </c>
      <c r="CG14" s="44">
        <v>0</v>
      </c>
      <c r="CH14" s="44">
        <v>0</v>
      </c>
      <c r="CI14" s="44">
        <v>0</v>
      </c>
      <c r="CJ14" s="113"/>
      <c r="CK14" s="45">
        <v>0</v>
      </c>
      <c r="CL14" s="44">
        <v>0</v>
      </c>
      <c r="CM14" s="44">
        <v>0</v>
      </c>
      <c r="CN14" s="44">
        <v>0</v>
      </c>
      <c r="CO14" s="44">
        <v>0</v>
      </c>
      <c r="CP14" s="44">
        <v>0</v>
      </c>
      <c r="CQ14" s="44">
        <v>0</v>
      </c>
      <c r="CR14" s="44">
        <v>0</v>
      </c>
      <c r="CS14" s="44">
        <v>0</v>
      </c>
      <c r="CT14" s="44">
        <v>0</v>
      </c>
      <c r="CU14" s="44">
        <v>0</v>
      </c>
      <c r="CV14" s="44">
        <v>0</v>
      </c>
      <c r="CW14" s="44">
        <v>0</v>
      </c>
      <c r="CY14" s="45">
        <v>0</v>
      </c>
      <c r="CZ14" s="45">
        <v>0</v>
      </c>
      <c r="DA14" s="45">
        <v>0</v>
      </c>
      <c r="DB14" s="45">
        <v>0</v>
      </c>
      <c r="DC14" s="45">
        <v>0</v>
      </c>
      <c r="DD14" s="45">
        <v>0</v>
      </c>
      <c r="DE14" s="45">
        <v>0</v>
      </c>
      <c r="DF14" s="45">
        <v>0</v>
      </c>
      <c r="DG14" s="45">
        <v>0</v>
      </c>
      <c r="DH14" s="45">
        <v>0</v>
      </c>
      <c r="DI14" s="45">
        <v>0</v>
      </c>
      <c r="DJ14" s="45">
        <v>0</v>
      </c>
      <c r="DK14" s="45">
        <v>0</v>
      </c>
      <c r="DM14" s="45">
        <v>0</v>
      </c>
      <c r="DN14" s="45">
        <v>0</v>
      </c>
      <c r="DO14" s="45">
        <v>0</v>
      </c>
      <c r="DP14" s="45">
        <v>0</v>
      </c>
      <c r="DQ14" s="45">
        <v>0</v>
      </c>
      <c r="DR14" s="45">
        <v>0</v>
      </c>
      <c r="DS14" s="45">
        <v>0</v>
      </c>
      <c r="DT14" s="45">
        <v>0</v>
      </c>
      <c r="DU14" s="44">
        <v>0</v>
      </c>
      <c r="DV14" s="44">
        <v>0</v>
      </c>
      <c r="DW14" s="44">
        <v>0</v>
      </c>
      <c r="DX14" s="44">
        <v>0</v>
      </c>
      <c r="DY14" s="44">
        <v>0</v>
      </c>
      <c r="EA14" s="45">
        <v>0</v>
      </c>
      <c r="EB14" s="45">
        <v>0</v>
      </c>
      <c r="EC14" s="45">
        <v>0</v>
      </c>
      <c r="ED14" s="45">
        <v>0</v>
      </c>
      <c r="EE14" s="45">
        <v>0</v>
      </c>
      <c r="EF14" s="45">
        <v>0</v>
      </c>
      <c r="EG14" s="45">
        <v>0</v>
      </c>
      <c r="EH14" s="45">
        <v>0</v>
      </c>
      <c r="EI14" s="45">
        <v>0</v>
      </c>
      <c r="EJ14" s="45">
        <v>0</v>
      </c>
      <c r="EK14" s="45">
        <v>0</v>
      </c>
      <c r="EL14" s="45">
        <v>0</v>
      </c>
      <c r="EM14" s="45">
        <v>0</v>
      </c>
      <c r="EO14" s="45">
        <v>0</v>
      </c>
      <c r="EP14" s="45">
        <f t="shared" si="26"/>
        <v>0</v>
      </c>
      <c r="EQ14" s="58">
        <v>0</v>
      </c>
      <c r="ER14" s="58">
        <v>0</v>
      </c>
      <c r="ES14" s="58">
        <v>0</v>
      </c>
      <c r="ET14" s="58">
        <v>0</v>
      </c>
      <c r="EU14" s="58">
        <v>0</v>
      </c>
      <c r="EV14" s="58">
        <v>0</v>
      </c>
      <c r="EW14" s="58">
        <v>0</v>
      </c>
      <c r="EX14" s="58">
        <v>0</v>
      </c>
      <c r="EY14" s="58">
        <v>0</v>
      </c>
      <c r="EZ14" s="58">
        <v>0</v>
      </c>
      <c r="FA14" s="58">
        <v>0</v>
      </c>
      <c r="FB14" s="58">
        <v>0</v>
      </c>
      <c r="FC14" s="49"/>
      <c r="FE14" s="45">
        <v>0</v>
      </c>
      <c r="FF14" s="45">
        <v>0</v>
      </c>
      <c r="FG14" s="58">
        <v>0</v>
      </c>
      <c r="FH14" s="58">
        <v>0</v>
      </c>
      <c r="FI14" s="58">
        <v>0</v>
      </c>
      <c r="FJ14" s="58">
        <v>0</v>
      </c>
      <c r="FK14" s="58">
        <v>0</v>
      </c>
      <c r="FL14" s="58">
        <v>0</v>
      </c>
      <c r="FM14" s="58">
        <v>0</v>
      </c>
      <c r="FN14" s="58">
        <v>0</v>
      </c>
      <c r="FO14" s="58">
        <v>0</v>
      </c>
      <c r="FP14" s="58">
        <v>0</v>
      </c>
      <c r="FQ14" s="58">
        <v>0</v>
      </c>
      <c r="FR14" s="58">
        <v>0</v>
      </c>
    </row>
    <row r="15" spans="1:176" hidden="1" outlineLevel="1" x14ac:dyDescent="0.25">
      <c r="B15" s="118">
        <v>156</v>
      </c>
      <c r="C15" s="130" t="s">
        <v>177</v>
      </c>
      <c r="D15" s="105"/>
      <c r="E15" s="45">
        <v>0</v>
      </c>
      <c r="F15" s="44">
        <v>0</v>
      </c>
      <c r="G15" s="44">
        <v>0</v>
      </c>
      <c r="H15" s="44">
        <v>0</v>
      </c>
      <c r="I15" s="44">
        <v>0</v>
      </c>
      <c r="J15" s="44">
        <v>0</v>
      </c>
      <c r="K15" s="44">
        <v>0</v>
      </c>
      <c r="L15" s="44">
        <v>0</v>
      </c>
      <c r="M15" s="44">
        <v>0</v>
      </c>
      <c r="N15" s="44">
        <v>0</v>
      </c>
      <c r="O15" s="44">
        <v>0</v>
      </c>
      <c r="P15" s="44">
        <v>0</v>
      </c>
      <c r="Q15" s="44">
        <v>0</v>
      </c>
      <c r="S15" s="45">
        <v>0</v>
      </c>
      <c r="T15" s="44">
        <v>0</v>
      </c>
      <c r="U15" s="44">
        <v>0</v>
      </c>
      <c r="V15" s="44">
        <v>0</v>
      </c>
      <c r="W15" s="44">
        <v>0</v>
      </c>
      <c r="X15" s="44">
        <v>0</v>
      </c>
      <c r="Y15" s="44">
        <v>0</v>
      </c>
      <c r="Z15" s="44">
        <v>0</v>
      </c>
      <c r="AA15" s="44">
        <v>0</v>
      </c>
      <c r="AB15" s="44">
        <v>0</v>
      </c>
      <c r="AC15" s="44">
        <v>0</v>
      </c>
      <c r="AD15" s="44">
        <v>0</v>
      </c>
      <c r="AE15" s="44">
        <v>0</v>
      </c>
      <c r="AG15" s="45">
        <v>0</v>
      </c>
      <c r="AH15" s="44">
        <v>0</v>
      </c>
      <c r="AI15" s="44">
        <v>0</v>
      </c>
      <c r="AJ15" s="44">
        <v>0</v>
      </c>
      <c r="AK15" s="44">
        <v>0</v>
      </c>
      <c r="AL15" s="44">
        <v>0</v>
      </c>
      <c r="AM15" s="44">
        <v>0</v>
      </c>
      <c r="AN15" s="44">
        <v>0</v>
      </c>
      <c r="AO15" s="44">
        <v>0</v>
      </c>
      <c r="AP15" s="44">
        <v>0</v>
      </c>
      <c r="AQ15" s="44">
        <v>0</v>
      </c>
      <c r="AR15" s="44">
        <v>0</v>
      </c>
      <c r="AS15" s="44">
        <v>0</v>
      </c>
      <c r="AU15" s="45">
        <v>0</v>
      </c>
      <c r="AV15" s="44">
        <v>0</v>
      </c>
      <c r="AW15" s="44">
        <v>0</v>
      </c>
      <c r="AX15" s="44">
        <v>0</v>
      </c>
      <c r="AY15" s="44">
        <v>0</v>
      </c>
      <c r="AZ15" s="44">
        <v>0</v>
      </c>
      <c r="BA15" s="44">
        <v>0</v>
      </c>
      <c r="BB15" s="44">
        <v>0</v>
      </c>
      <c r="BC15" s="44">
        <v>0</v>
      </c>
      <c r="BD15" s="44">
        <v>0</v>
      </c>
      <c r="BE15" s="44">
        <v>0</v>
      </c>
      <c r="BF15" s="44">
        <v>0</v>
      </c>
      <c r="BG15" s="44">
        <v>0</v>
      </c>
      <c r="BI15" s="45">
        <v>0</v>
      </c>
      <c r="BJ15" s="44">
        <v>0</v>
      </c>
      <c r="BK15" s="44">
        <v>0</v>
      </c>
      <c r="BL15" s="44">
        <v>0</v>
      </c>
      <c r="BM15" s="44">
        <v>0</v>
      </c>
      <c r="BN15" s="44">
        <v>0</v>
      </c>
      <c r="BO15" s="44">
        <v>0</v>
      </c>
      <c r="BP15" s="44">
        <v>0</v>
      </c>
      <c r="BQ15" s="44">
        <v>0</v>
      </c>
      <c r="BR15" s="44">
        <v>0</v>
      </c>
      <c r="BS15" s="44">
        <v>0</v>
      </c>
      <c r="BT15" s="44">
        <v>0</v>
      </c>
      <c r="BU15" s="44">
        <v>0</v>
      </c>
      <c r="BW15" s="45">
        <v>0</v>
      </c>
      <c r="BX15" s="44">
        <v>0</v>
      </c>
      <c r="BY15" s="44">
        <v>0</v>
      </c>
      <c r="BZ15" s="44">
        <v>0</v>
      </c>
      <c r="CA15" s="44">
        <v>0</v>
      </c>
      <c r="CB15" s="44">
        <v>0</v>
      </c>
      <c r="CC15" s="44">
        <v>0</v>
      </c>
      <c r="CD15" s="44">
        <v>0</v>
      </c>
      <c r="CE15" s="44">
        <v>0</v>
      </c>
      <c r="CF15" s="44">
        <v>0</v>
      </c>
      <c r="CG15" s="44">
        <v>0</v>
      </c>
      <c r="CH15" s="44">
        <v>0</v>
      </c>
      <c r="CI15" s="44">
        <v>0</v>
      </c>
      <c r="CJ15" s="113"/>
      <c r="CK15" s="45">
        <v>0</v>
      </c>
      <c r="CL15" s="44">
        <v>0</v>
      </c>
      <c r="CM15" s="44">
        <v>0</v>
      </c>
      <c r="CN15" s="44">
        <v>0</v>
      </c>
      <c r="CO15" s="44">
        <v>0</v>
      </c>
      <c r="CP15" s="44">
        <v>0</v>
      </c>
      <c r="CQ15" s="44">
        <v>0</v>
      </c>
      <c r="CR15" s="44">
        <v>0</v>
      </c>
      <c r="CS15" s="44">
        <v>0</v>
      </c>
      <c r="CT15" s="44">
        <v>0</v>
      </c>
      <c r="CU15" s="44">
        <v>0</v>
      </c>
      <c r="CV15" s="44">
        <v>0</v>
      </c>
      <c r="CW15" s="44">
        <v>0</v>
      </c>
      <c r="CY15" s="45">
        <v>0</v>
      </c>
      <c r="CZ15" s="45">
        <v>0</v>
      </c>
      <c r="DA15" s="45">
        <v>0</v>
      </c>
      <c r="DB15" s="45">
        <v>0</v>
      </c>
      <c r="DC15" s="45">
        <v>0</v>
      </c>
      <c r="DD15" s="45">
        <v>0</v>
      </c>
      <c r="DE15" s="45">
        <v>0</v>
      </c>
      <c r="DF15" s="45">
        <v>0</v>
      </c>
      <c r="DG15" s="45">
        <v>0</v>
      </c>
      <c r="DH15" s="45">
        <v>0</v>
      </c>
      <c r="DI15" s="45">
        <v>0</v>
      </c>
      <c r="DJ15" s="45">
        <v>0</v>
      </c>
      <c r="DK15" s="45">
        <v>0</v>
      </c>
      <c r="DM15" s="45">
        <v>0</v>
      </c>
      <c r="DN15" s="45">
        <v>0</v>
      </c>
      <c r="DO15" s="45">
        <v>0</v>
      </c>
      <c r="DP15" s="45">
        <v>0</v>
      </c>
      <c r="DQ15" s="45">
        <v>0</v>
      </c>
      <c r="DR15" s="45">
        <v>0</v>
      </c>
      <c r="DS15" s="45">
        <v>0</v>
      </c>
      <c r="DT15" s="45">
        <v>0</v>
      </c>
      <c r="DU15" s="44">
        <v>0</v>
      </c>
      <c r="DV15" s="44">
        <v>0</v>
      </c>
      <c r="DW15" s="44">
        <v>0</v>
      </c>
      <c r="DX15" s="44">
        <v>0</v>
      </c>
      <c r="DY15" s="44">
        <v>0</v>
      </c>
      <c r="EA15" s="45">
        <v>0</v>
      </c>
      <c r="EB15" s="45">
        <v>0</v>
      </c>
      <c r="EC15" s="45">
        <v>0</v>
      </c>
      <c r="ED15" s="45">
        <v>0</v>
      </c>
      <c r="EE15" s="45">
        <v>0</v>
      </c>
      <c r="EF15" s="45">
        <v>0</v>
      </c>
      <c r="EG15" s="45">
        <v>0</v>
      </c>
      <c r="EH15" s="45">
        <v>0</v>
      </c>
      <c r="EI15" s="45">
        <v>0</v>
      </c>
      <c r="EJ15" s="45">
        <v>0</v>
      </c>
      <c r="EK15" s="45">
        <v>0</v>
      </c>
      <c r="EL15" s="45">
        <v>0</v>
      </c>
      <c r="EM15" s="45">
        <v>0</v>
      </c>
      <c r="EO15" s="45">
        <v>0</v>
      </c>
      <c r="EP15" s="45">
        <f t="shared" si="26"/>
        <v>0</v>
      </c>
      <c r="EQ15" s="58">
        <v>0</v>
      </c>
      <c r="ER15" s="58">
        <v>0</v>
      </c>
      <c r="ES15" s="58">
        <v>0</v>
      </c>
      <c r="ET15" s="58">
        <v>0</v>
      </c>
      <c r="EU15" s="58">
        <v>0</v>
      </c>
      <c r="EV15" s="58">
        <v>0</v>
      </c>
      <c r="EW15" s="58">
        <v>0</v>
      </c>
      <c r="EX15" s="58">
        <v>0</v>
      </c>
      <c r="EY15" s="58">
        <v>0</v>
      </c>
      <c r="EZ15" s="58">
        <v>0</v>
      </c>
      <c r="FA15" s="58">
        <v>0</v>
      </c>
      <c r="FB15" s="58">
        <v>0</v>
      </c>
      <c r="FC15" s="49"/>
      <c r="FE15" s="45">
        <v>0</v>
      </c>
      <c r="FF15" s="45">
        <v>0</v>
      </c>
      <c r="FG15" s="58">
        <v>0</v>
      </c>
      <c r="FH15" s="58">
        <v>0</v>
      </c>
      <c r="FI15" s="58">
        <v>0</v>
      </c>
      <c r="FJ15" s="58">
        <v>0</v>
      </c>
      <c r="FK15" s="58">
        <v>0</v>
      </c>
      <c r="FL15" s="58">
        <v>0</v>
      </c>
      <c r="FM15" s="58">
        <v>0</v>
      </c>
      <c r="FN15" s="58">
        <v>0</v>
      </c>
      <c r="FO15" s="58">
        <v>0</v>
      </c>
      <c r="FP15" s="58">
        <v>0</v>
      </c>
      <c r="FQ15" s="58">
        <v>0</v>
      </c>
      <c r="FR15" s="58">
        <v>0</v>
      </c>
    </row>
    <row r="16" spans="1:176" hidden="1" outlineLevel="1" x14ac:dyDescent="0.25">
      <c r="B16" s="118">
        <v>157</v>
      </c>
      <c r="C16" s="130" t="s">
        <v>178</v>
      </c>
      <c r="D16" s="105"/>
      <c r="E16" s="45">
        <v>0</v>
      </c>
      <c r="F16" s="44">
        <v>0</v>
      </c>
      <c r="G16" s="44">
        <v>0</v>
      </c>
      <c r="H16" s="44">
        <v>0</v>
      </c>
      <c r="I16" s="44">
        <v>0</v>
      </c>
      <c r="J16" s="44">
        <v>0</v>
      </c>
      <c r="K16" s="44">
        <v>0</v>
      </c>
      <c r="L16" s="44">
        <v>0</v>
      </c>
      <c r="M16" s="44">
        <v>0</v>
      </c>
      <c r="N16" s="44">
        <v>0</v>
      </c>
      <c r="O16" s="44">
        <v>0</v>
      </c>
      <c r="P16" s="44">
        <v>0</v>
      </c>
      <c r="Q16" s="44">
        <v>0</v>
      </c>
      <c r="S16" s="45">
        <v>0</v>
      </c>
      <c r="T16" s="44">
        <v>0</v>
      </c>
      <c r="U16" s="44">
        <v>0</v>
      </c>
      <c r="V16" s="44">
        <v>0</v>
      </c>
      <c r="W16" s="44">
        <v>0</v>
      </c>
      <c r="X16" s="44">
        <v>0</v>
      </c>
      <c r="Y16" s="44">
        <v>0</v>
      </c>
      <c r="Z16" s="44">
        <v>0</v>
      </c>
      <c r="AA16" s="44">
        <v>0</v>
      </c>
      <c r="AB16" s="44">
        <v>0</v>
      </c>
      <c r="AC16" s="44">
        <v>0</v>
      </c>
      <c r="AD16" s="44">
        <v>0</v>
      </c>
      <c r="AE16" s="44">
        <v>0</v>
      </c>
      <c r="AG16" s="45">
        <v>0</v>
      </c>
      <c r="AH16" s="44">
        <v>0</v>
      </c>
      <c r="AI16" s="44">
        <v>0</v>
      </c>
      <c r="AJ16" s="44">
        <v>0</v>
      </c>
      <c r="AK16" s="44">
        <v>0</v>
      </c>
      <c r="AL16" s="44">
        <v>0</v>
      </c>
      <c r="AM16" s="44">
        <v>0</v>
      </c>
      <c r="AN16" s="44">
        <v>0</v>
      </c>
      <c r="AO16" s="44">
        <v>0</v>
      </c>
      <c r="AP16" s="44">
        <v>0</v>
      </c>
      <c r="AQ16" s="44">
        <v>0</v>
      </c>
      <c r="AR16" s="44">
        <v>0</v>
      </c>
      <c r="AS16" s="44">
        <v>0</v>
      </c>
      <c r="AU16" s="45">
        <v>0</v>
      </c>
      <c r="AV16" s="44">
        <v>0</v>
      </c>
      <c r="AW16" s="44">
        <v>0</v>
      </c>
      <c r="AX16" s="44">
        <v>0</v>
      </c>
      <c r="AY16" s="44">
        <v>0</v>
      </c>
      <c r="AZ16" s="44">
        <v>0</v>
      </c>
      <c r="BA16" s="44">
        <v>0</v>
      </c>
      <c r="BB16" s="44">
        <v>0</v>
      </c>
      <c r="BC16" s="44">
        <v>0</v>
      </c>
      <c r="BD16" s="44">
        <v>0</v>
      </c>
      <c r="BE16" s="44">
        <v>0</v>
      </c>
      <c r="BF16" s="44">
        <v>0</v>
      </c>
      <c r="BG16" s="44">
        <v>0</v>
      </c>
      <c r="BI16" s="45">
        <v>0</v>
      </c>
      <c r="BJ16" s="44">
        <v>0</v>
      </c>
      <c r="BK16" s="44">
        <v>0</v>
      </c>
      <c r="BL16" s="44">
        <v>0</v>
      </c>
      <c r="BM16" s="44">
        <v>0</v>
      </c>
      <c r="BN16" s="44">
        <v>0</v>
      </c>
      <c r="BO16" s="44">
        <v>0</v>
      </c>
      <c r="BP16" s="44">
        <v>0</v>
      </c>
      <c r="BQ16" s="44">
        <v>0</v>
      </c>
      <c r="BR16" s="44">
        <v>0</v>
      </c>
      <c r="BS16" s="44">
        <v>0</v>
      </c>
      <c r="BT16" s="44">
        <v>0</v>
      </c>
      <c r="BU16" s="44">
        <v>0</v>
      </c>
      <c r="BW16" s="45">
        <v>0</v>
      </c>
      <c r="BX16" s="44">
        <v>0</v>
      </c>
      <c r="BY16" s="44">
        <v>0</v>
      </c>
      <c r="BZ16" s="44">
        <v>0</v>
      </c>
      <c r="CA16" s="44">
        <v>0</v>
      </c>
      <c r="CB16" s="44">
        <v>0</v>
      </c>
      <c r="CC16" s="44">
        <v>0</v>
      </c>
      <c r="CD16" s="44">
        <v>0</v>
      </c>
      <c r="CE16" s="44">
        <v>0</v>
      </c>
      <c r="CF16" s="44">
        <v>0</v>
      </c>
      <c r="CG16" s="44">
        <v>0</v>
      </c>
      <c r="CH16" s="44">
        <v>0</v>
      </c>
      <c r="CI16" s="44">
        <v>0</v>
      </c>
      <c r="CJ16" s="113"/>
      <c r="CK16" s="45">
        <v>0</v>
      </c>
      <c r="CL16" s="44">
        <v>0</v>
      </c>
      <c r="CM16" s="44">
        <v>0</v>
      </c>
      <c r="CN16" s="44">
        <v>0</v>
      </c>
      <c r="CO16" s="44">
        <v>0</v>
      </c>
      <c r="CP16" s="44">
        <v>0</v>
      </c>
      <c r="CQ16" s="44">
        <v>0</v>
      </c>
      <c r="CR16" s="44">
        <v>0</v>
      </c>
      <c r="CS16" s="44">
        <v>0</v>
      </c>
      <c r="CT16" s="44">
        <v>0</v>
      </c>
      <c r="CU16" s="44">
        <v>0</v>
      </c>
      <c r="CV16" s="44">
        <v>0</v>
      </c>
      <c r="CW16" s="44">
        <v>0</v>
      </c>
      <c r="CY16" s="45">
        <v>0</v>
      </c>
      <c r="CZ16" s="45">
        <v>0</v>
      </c>
      <c r="DA16" s="45">
        <v>0</v>
      </c>
      <c r="DB16" s="45">
        <v>0</v>
      </c>
      <c r="DC16" s="45">
        <v>0</v>
      </c>
      <c r="DD16" s="45">
        <v>0</v>
      </c>
      <c r="DE16" s="45">
        <v>0</v>
      </c>
      <c r="DF16" s="45">
        <v>0</v>
      </c>
      <c r="DG16" s="45">
        <v>0</v>
      </c>
      <c r="DH16" s="45">
        <v>0</v>
      </c>
      <c r="DI16" s="45">
        <v>0</v>
      </c>
      <c r="DJ16" s="45">
        <v>0</v>
      </c>
      <c r="DK16" s="45">
        <v>0</v>
      </c>
      <c r="DM16" s="45">
        <v>0</v>
      </c>
      <c r="DN16" s="45">
        <v>0</v>
      </c>
      <c r="DO16" s="45">
        <v>0</v>
      </c>
      <c r="DP16" s="45">
        <v>0</v>
      </c>
      <c r="DQ16" s="45">
        <v>0</v>
      </c>
      <c r="DR16" s="45">
        <v>0</v>
      </c>
      <c r="DS16" s="45">
        <v>0</v>
      </c>
      <c r="DT16" s="45">
        <v>0</v>
      </c>
      <c r="DU16" s="44">
        <v>0</v>
      </c>
      <c r="DV16" s="44">
        <v>0</v>
      </c>
      <c r="DW16" s="44">
        <v>0</v>
      </c>
      <c r="DX16" s="44">
        <v>0</v>
      </c>
      <c r="DY16" s="44">
        <v>0</v>
      </c>
      <c r="EA16" s="45">
        <v>0</v>
      </c>
      <c r="EB16" s="45">
        <v>0</v>
      </c>
      <c r="EC16" s="45">
        <v>0</v>
      </c>
      <c r="ED16" s="45">
        <v>0</v>
      </c>
      <c r="EE16" s="45">
        <v>0</v>
      </c>
      <c r="EF16" s="45">
        <v>0</v>
      </c>
      <c r="EG16" s="45">
        <v>0</v>
      </c>
      <c r="EH16" s="45">
        <v>0</v>
      </c>
      <c r="EI16" s="45">
        <v>0</v>
      </c>
      <c r="EJ16" s="45">
        <v>0</v>
      </c>
      <c r="EK16" s="45">
        <v>0</v>
      </c>
      <c r="EL16" s="45">
        <v>0</v>
      </c>
      <c r="EM16" s="45">
        <v>0</v>
      </c>
      <c r="EO16" s="45">
        <v>0</v>
      </c>
      <c r="EP16" s="45">
        <f t="shared" si="26"/>
        <v>0</v>
      </c>
      <c r="EQ16" s="58">
        <v>0</v>
      </c>
      <c r="ER16" s="58">
        <v>0</v>
      </c>
      <c r="ES16" s="58">
        <v>0</v>
      </c>
      <c r="ET16" s="58">
        <v>0</v>
      </c>
      <c r="EU16" s="58">
        <v>0</v>
      </c>
      <c r="EV16" s="58">
        <v>0</v>
      </c>
      <c r="EW16" s="58">
        <v>0</v>
      </c>
      <c r="EX16" s="58">
        <v>0</v>
      </c>
      <c r="EY16" s="58">
        <v>0</v>
      </c>
      <c r="EZ16" s="58">
        <v>0</v>
      </c>
      <c r="FA16" s="58">
        <v>0</v>
      </c>
      <c r="FB16" s="58">
        <v>0</v>
      </c>
      <c r="FC16" s="49"/>
      <c r="FE16" s="45">
        <v>0</v>
      </c>
      <c r="FF16" s="45">
        <v>0</v>
      </c>
      <c r="FG16" s="58">
        <v>0</v>
      </c>
      <c r="FH16" s="58">
        <v>0</v>
      </c>
      <c r="FI16" s="58">
        <v>0</v>
      </c>
      <c r="FJ16" s="58">
        <v>0</v>
      </c>
      <c r="FK16" s="58">
        <v>0</v>
      </c>
      <c r="FL16" s="58">
        <v>0</v>
      </c>
      <c r="FM16" s="58">
        <v>0</v>
      </c>
      <c r="FN16" s="58">
        <v>0</v>
      </c>
      <c r="FO16" s="58">
        <v>0</v>
      </c>
      <c r="FP16" s="58">
        <v>0</v>
      </c>
      <c r="FQ16" s="58">
        <v>0</v>
      </c>
      <c r="FR16" s="58">
        <v>0</v>
      </c>
    </row>
    <row r="17" spans="2:175" hidden="1" outlineLevel="1" x14ac:dyDescent="0.25">
      <c r="B17" s="118">
        <v>78</v>
      </c>
      <c r="C17" s="131" t="s">
        <v>179</v>
      </c>
      <c r="D17" s="107"/>
      <c r="E17" s="45">
        <v>0</v>
      </c>
      <c r="F17" s="45">
        <v>0</v>
      </c>
      <c r="G17" s="45">
        <v>0</v>
      </c>
      <c r="H17" s="45">
        <v>0</v>
      </c>
      <c r="I17" s="45">
        <v>0</v>
      </c>
      <c r="J17" s="45">
        <v>0</v>
      </c>
      <c r="K17" s="45">
        <v>0</v>
      </c>
      <c r="L17" s="45">
        <v>0</v>
      </c>
      <c r="M17" s="45">
        <v>0</v>
      </c>
      <c r="N17" s="45">
        <v>0</v>
      </c>
      <c r="O17" s="45">
        <v>0</v>
      </c>
      <c r="P17" s="45">
        <v>0</v>
      </c>
      <c r="Q17" s="45">
        <v>0</v>
      </c>
      <c r="S17" s="45">
        <v>0</v>
      </c>
      <c r="T17" s="45">
        <v>0</v>
      </c>
      <c r="U17" s="45">
        <v>0</v>
      </c>
      <c r="V17" s="45">
        <v>0</v>
      </c>
      <c r="W17" s="45">
        <v>0</v>
      </c>
      <c r="X17" s="45">
        <v>0</v>
      </c>
      <c r="Y17" s="45">
        <v>0</v>
      </c>
      <c r="Z17" s="45">
        <v>0</v>
      </c>
      <c r="AA17" s="45">
        <v>0</v>
      </c>
      <c r="AB17" s="45">
        <v>0</v>
      </c>
      <c r="AC17" s="45">
        <v>0</v>
      </c>
      <c r="AD17" s="45">
        <v>0</v>
      </c>
      <c r="AE17" s="45">
        <v>0</v>
      </c>
      <c r="AG17" s="45">
        <v>0</v>
      </c>
      <c r="AH17" s="45">
        <v>0</v>
      </c>
      <c r="AI17" s="45">
        <v>0</v>
      </c>
      <c r="AJ17" s="45">
        <v>0</v>
      </c>
      <c r="AK17" s="45">
        <v>0</v>
      </c>
      <c r="AL17" s="45">
        <v>0</v>
      </c>
      <c r="AM17" s="45">
        <v>0</v>
      </c>
      <c r="AN17" s="45">
        <v>0</v>
      </c>
      <c r="AO17" s="45">
        <v>0</v>
      </c>
      <c r="AP17" s="45">
        <v>0</v>
      </c>
      <c r="AQ17" s="45">
        <v>0</v>
      </c>
      <c r="AR17" s="45">
        <v>0</v>
      </c>
      <c r="AS17" s="45">
        <v>0</v>
      </c>
      <c r="AU17" s="45">
        <v>0</v>
      </c>
      <c r="AV17" s="45">
        <v>0</v>
      </c>
      <c r="AW17" s="45">
        <v>0</v>
      </c>
      <c r="AX17" s="45">
        <v>0</v>
      </c>
      <c r="AY17" s="45">
        <v>0</v>
      </c>
      <c r="AZ17" s="45">
        <v>0</v>
      </c>
      <c r="BA17" s="45">
        <v>0</v>
      </c>
      <c r="BB17" s="45">
        <v>0</v>
      </c>
      <c r="BC17" s="45">
        <v>0</v>
      </c>
      <c r="BD17" s="45">
        <v>0</v>
      </c>
      <c r="BE17" s="45">
        <v>0</v>
      </c>
      <c r="BF17" s="45">
        <v>0</v>
      </c>
      <c r="BG17" s="45">
        <v>0</v>
      </c>
      <c r="BI17" s="45">
        <v>0</v>
      </c>
      <c r="BJ17" s="45">
        <v>0</v>
      </c>
      <c r="BK17" s="45">
        <v>0</v>
      </c>
      <c r="BL17" s="45">
        <v>0</v>
      </c>
      <c r="BM17" s="45">
        <v>0</v>
      </c>
      <c r="BN17" s="45">
        <v>0</v>
      </c>
      <c r="BO17" s="45">
        <v>0</v>
      </c>
      <c r="BP17" s="45">
        <v>0</v>
      </c>
      <c r="BQ17" s="45">
        <v>0</v>
      </c>
      <c r="BR17" s="45">
        <v>0</v>
      </c>
      <c r="BS17" s="45">
        <v>0</v>
      </c>
      <c r="BT17" s="45">
        <v>0</v>
      </c>
      <c r="BU17" s="45">
        <v>0</v>
      </c>
      <c r="BW17" s="45">
        <v>0</v>
      </c>
      <c r="BX17" s="45">
        <v>0</v>
      </c>
      <c r="BY17" s="45">
        <v>0</v>
      </c>
      <c r="BZ17" s="45">
        <v>0</v>
      </c>
      <c r="CA17" s="45">
        <v>0</v>
      </c>
      <c r="CB17" s="45">
        <v>0</v>
      </c>
      <c r="CC17" s="45">
        <v>0</v>
      </c>
      <c r="CD17" s="45">
        <v>0</v>
      </c>
      <c r="CE17" s="45">
        <v>0</v>
      </c>
      <c r="CF17" s="45">
        <v>0</v>
      </c>
      <c r="CG17" s="45">
        <v>0</v>
      </c>
      <c r="CH17" s="45">
        <v>0</v>
      </c>
      <c r="CI17" s="45">
        <v>0</v>
      </c>
      <c r="CJ17" s="113"/>
      <c r="CK17" s="45">
        <v>0</v>
      </c>
      <c r="CL17" s="45">
        <v>0</v>
      </c>
      <c r="CM17" s="45">
        <v>0</v>
      </c>
      <c r="CN17" s="45">
        <v>0</v>
      </c>
      <c r="CO17" s="45">
        <v>0</v>
      </c>
      <c r="CP17" s="45">
        <v>0</v>
      </c>
      <c r="CQ17" s="45">
        <v>0</v>
      </c>
      <c r="CR17" s="45">
        <v>0</v>
      </c>
      <c r="CS17" s="45">
        <v>0</v>
      </c>
      <c r="CT17" s="45">
        <v>0</v>
      </c>
      <c r="CU17" s="45">
        <v>0</v>
      </c>
      <c r="CV17" s="45">
        <v>0</v>
      </c>
      <c r="CW17" s="45">
        <v>0</v>
      </c>
      <c r="CY17" s="45">
        <v>0</v>
      </c>
      <c r="CZ17" s="45">
        <v>0</v>
      </c>
      <c r="DA17" s="45">
        <v>0</v>
      </c>
      <c r="DB17" s="45">
        <v>0</v>
      </c>
      <c r="DC17" s="45">
        <v>0</v>
      </c>
      <c r="DD17" s="45">
        <v>0</v>
      </c>
      <c r="DE17" s="45">
        <v>0</v>
      </c>
      <c r="DF17" s="45">
        <v>0</v>
      </c>
      <c r="DG17" s="45">
        <v>0</v>
      </c>
      <c r="DH17" s="45">
        <v>0</v>
      </c>
      <c r="DI17" s="45">
        <v>0</v>
      </c>
      <c r="DJ17" s="45">
        <v>0</v>
      </c>
      <c r="DK17" s="45">
        <v>0</v>
      </c>
      <c r="DM17" s="45">
        <v>0</v>
      </c>
      <c r="DN17" s="45">
        <v>0</v>
      </c>
      <c r="DO17" s="45">
        <v>0</v>
      </c>
      <c r="DP17" s="45">
        <v>0</v>
      </c>
      <c r="DQ17" s="45">
        <v>0</v>
      </c>
      <c r="DR17" s="45">
        <v>0</v>
      </c>
      <c r="DS17" s="45">
        <v>0</v>
      </c>
      <c r="DT17" s="45">
        <v>0</v>
      </c>
      <c r="DU17" s="45">
        <v>0</v>
      </c>
      <c r="DV17" s="45">
        <v>0</v>
      </c>
      <c r="DW17" s="45">
        <v>0</v>
      </c>
      <c r="DX17" s="45">
        <v>0</v>
      </c>
      <c r="DY17" s="45">
        <v>0</v>
      </c>
      <c r="EA17" s="45">
        <v>0</v>
      </c>
      <c r="EB17" s="45">
        <v>0</v>
      </c>
      <c r="EC17" s="45">
        <v>0</v>
      </c>
      <c r="ED17" s="45">
        <v>0</v>
      </c>
      <c r="EE17" s="45">
        <v>0</v>
      </c>
      <c r="EF17" s="45">
        <v>0</v>
      </c>
      <c r="EG17" s="45">
        <v>0</v>
      </c>
      <c r="EH17" s="45">
        <v>0</v>
      </c>
      <c r="EI17" s="45">
        <v>0</v>
      </c>
      <c r="EJ17" s="45">
        <v>0</v>
      </c>
      <c r="EK17" s="45">
        <v>0</v>
      </c>
      <c r="EL17" s="45">
        <v>0</v>
      </c>
      <c r="EM17" s="45">
        <v>0</v>
      </c>
      <c r="EO17" s="45">
        <v>0</v>
      </c>
      <c r="EP17" s="45">
        <f t="shared" si="26"/>
        <v>0</v>
      </c>
      <c r="EQ17" s="45">
        <v>0</v>
      </c>
      <c r="ER17" s="45">
        <v>0</v>
      </c>
      <c r="ES17" s="45">
        <v>0</v>
      </c>
      <c r="ET17" s="45">
        <v>0</v>
      </c>
      <c r="EU17" s="45">
        <v>0</v>
      </c>
      <c r="EV17" s="45">
        <v>0</v>
      </c>
      <c r="EW17" s="45">
        <v>0</v>
      </c>
      <c r="EX17" s="45">
        <v>0</v>
      </c>
      <c r="EY17" s="45">
        <v>0</v>
      </c>
      <c r="EZ17" s="45">
        <v>0</v>
      </c>
      <c r="FA17" s="45">
        <v>0</v>
      </c>
      <c r="FB17" s="45">
        <v>0</v>
      </c>
      <c r="FC17" s="49"/>
      <c r="FE17" s="45">
        <v>0</v>
      </c>
      <c r="FF17" s="45">
        <v>0</v>
      </c>
      <c r="FG17" s="45">
        <v>0</v>
      </c>
      <c r="FH17" s="45">
        <v>0</v>
      </c>
      <c r="FI17" s="45">
        <v>0</v>
      </c>
      <c r="FJ17" s="45">
        <v>0</v>
      </c>
      <c r="FK17" s="45">
        <v>0</v>
      </c>
      <c r="FL17" s="45">
        <v>0</v>
      </c>
      <c r="FM17" s="45">
        <v>0</v>
      </c>
      <c r="FN17" s="45">
        <v>0</v>
      </c>
      <c r="FO17" s="45">
        <v>0</v>
      </c>
      <c r="FP17" s="45">
        <v>0</v>
      </c>
      <c r="FQ17" s="45">
        <v>0</v>
      </c>
      <c r="FR17" s="45">
        <v>0</v>
      </c>
    </row>
    <row r="18" spans="2:175" hidden="1" outlineLevel="1" x14ac:dyDescent="0.25">
      <c r="B18" s="118">
        <v>158</v>
      </c>
      <c r="C18" s="130" t="s">
        <v>180</v>
      </c>
      <c r="D18" s="105"/>
      <c r="E18" s="45">
        <v>0</v>
      </c>
      <c r="F18" s="44">
        <v>0</v>
      </c>
      <c r="G18" s="44">
        <v>0</v>
      </c>
      <c r="H18" s="44">
        <v>0</v>
      </c>
      <c r="I18" s="44">
        <v>0</v>
      </c>
      <c r="J18" s="44">
        <v>0</v>
      </c>
      <c r="K18" s="44">
        <v>0</v>
      </c>
      <c r="L18" s="44">
        <v>0</v>
      </c>
      <c r="M18" s="44">
        <v>0</v>
      </c>
      <c r="N18" s="44">
        <v>0</v>
      </c>
      <c r="O18" s="44">
        <v>0</v>
      </c>
      <c r="P18" s="44">
        <v>0</v>
      </c>
      <c r="Q18" s="44">
        <v>0</v>
      </c>
      <c r="S18" s="45">
        <v>0</v>
      </c>
      <c r="T18" s="44">
        <v>0</v>
      </c>
      <c r="U18" s="44">
        <v>0</v>
      </c>
      <c r="V18" s="44">
        <v>0</v>
      </c>
      <c r="W18" s="44">
        <v>0</v>
      </c>
      <c r="X18" s="44">
        <v>0</v>
      </c>
      <c r="Y18" s="44">
        <v>0</v>
      </c>
      <c r="Z18" s="44">
        <v>0</v>
      </c>
      <c r="AA18" s="44">
        <v>0</v>
      </c>
      <c r="AB18" s="44">
        <v>0</v>
      </c>
      <c r="AC18" s="44">
        <v>0</v>
      </c>
      <c r="AD18" s="44">
        <v>0</v>
      </c>
      <c r="AE18" s="44">
        <v>0</v>
      </c>
      <c r="AG18" s="45">
        <v>0</v>
      </c>
      <c r="AH18" s="44">
        <v>0</v>
      </c>
      <c r="AI18" s="44">
        <v>0</v>
      </c>
      <c r="AJ18" s="44">
        <v>0</v>
      </c>
      <c r="AK18" s="44">
        <v>0</v>
      </c>
      <c r="AL18" s="44">
        <v>0</v>
      </c>
      <c r="AM18" s="44">
        <v>0</v>
      </c>
      <c r="AN18" s="44">
        <v>0</v>
      </c>
      <c r="AO18" s="44">
        <v>0</v>
      </c>
      <c r="AP18" s="44">
        <v>0</v>
      </c>
      <c r="AQ18" s="44">
        <v>0</v>
      </c>
      <c r="AR18" s="44">
        <v>0</v>
      </c>
      <c r="AS18" s="44">
        <v>0</v>
      </c>
      <c r="AU18" s="45">
        <v>0</v>
      </c>
      <c r="AV18" s="44">
        <v>0</v>
      </c>
      <c r="AW18" s="44">
        <v>0</v>
      </c>
      <c r="AX18" s="44">
        <v>0</v>
      </c>
      <c r="AY18" s="44">
        <v>0</v>
      </c>
      <c r="AZ18" s="44">
        <v>0</v>
      </c>
      <c r="BA18" s="44">
        <v>0</v>
      </c>
      <c r="BB18" s="44">
        <v>0</v>
      </c>
      <c r="BC18" s="44">
        <v>0</v>
      </c>
      <c r="BD18" s="44">
        <v>0</v>
      </c>
      <c r="BE18" s="44">
        <v>0</v>
      </c>
      <c r="BF18" s="44">
        <v>0</v>
      </c>
      <c r="BG18" s="44">
        <v>0</v>
      </c>
      <c r="BI18" s="45">
        <v>0</v>
      </c>
      <c r="BJ18" s="44">
        <v>0</v>
      </c>
      <c r="BK18" s="44">
        <v>0</v>
      </c>
      <c r="BL18" s="44">
        <v>0</v>
      </c>
      <c r="BM18" s="44">
        <v>0</v>
      </c>
      <c r="BN18" s="44">
        <v>0</v>
      </c>
      <c r="BO18" s="44">
        <v>0</v>
      </c>
      <c r="BP18" s="44">
        <v>0</v>
      </c>
      <c r="BQ18" s="44">
        <v>0</v>
      </c>
      <c r="BR18" s="44">
        <v>0</v>
      </c>
      <c r="BS18" s="44">
        <v>0</v>
      </c>
      <c r="BT18" s="44">
        <v>0</v>
      </c>
      <c r="BU18" s="44">
        <v>0</v>
      </c>
      <c r="BW18" s="45">
        <v>0</v>
      </c>
      <c r="BX18" s="44">
        <v>0</v>
      </c>
      <c r="BY18" s="44">
        <v>0</v>
      </c>
      <c r="BZ18" s="44">
        <v>0</v>
      </c>
      <c r="CA18" s="44">
        <v>0</v>
      </c>
      <c r="CB18" s="44">
        <v>0</v>
      </c>
      <c r="CC18" s="44">
        <v>0</v>
      </c>
      <c r="CD18" s="44">
        <v>0</v>
      </c>
      <c r="CE18" s="44">
        <v>0</v>
      </c>
      <c r="CF18" s="44">
        <v>0</v>
      </c>
      <c r="CG18" s="44">
        <v>0</v>
      </c>
      <c r="CH18" s="44">
        <v>0</v>
      </c>
      <c r="CI18" s="44">
        <v>0</v>
      </c>
      <c r="CJ18" s="113"/>
      <c r="CK18" s="45">
        <v>0</v>
      </c>
      <c r="CL18" s="44">
        <v>0</v>
      </c>
      <c r="CM18" s="44">
        <v>0</v>
      </c>
      <c r="CN18" s="44">
        <v>0</v>
      </c>
      <c r="CO18" s="44">
        <v>0</v>
      </c>
      <c r="CP18" s="44">
        <v>0</v>
      </c>
      <c r="CQ18" s="44">
        <v>0</v>
      </c>
      <c r="CR18" s="44">
        <v>0</v>
      </c>
      <c r="CS18" s="44">
        <v>0</v>
      </c>
      <c r="CT18" s="44">
        <v>0</v>
      </c>
      <c r="CU18" s="44">
        <v>0</v>
      </c>
      <c r="CV18" s="44">
        <v>0</v>
      </c>
      <c r="CW18" s="44">
        <v>0</v>
      </c>
      <c r="CY18" s="45">
        <v>0</v>
      </c>
      <c r="CZ18" s="45">
        <v>0</v>
      </c>
      <c r="DA18" s="45">
        <v>0</v>
      </c>
      <c r="DB18" s="45">
        <v>0</v>
      </c>
      <c r="DC18" s="45">
        <v>0</v>
      </c>
      <c r="DD18" s="45">
        <v>0</v>
      </c>
      <c r="DE18" s="45">
        <v>0</v>
      </c>
      <c r="DF18" s="45">
        <v>0</v>
      </c>
      <c r="DG18" s="45">
        <v>0</v>
      </c>
      <c r="DH18" s="45">
        <v>0</v>
      </c>
      <c r="DI18" s="45">
        <v>0</v>
      </c>
      <c r="DJ18" s="45">
        <v>0</v>
      </c>
      <c r="DK18" s="45">
        <v>0</v>
      </c>
      <c r="DM18" s="45">
        <v>0</v>
      </c>
      <c r="DN18" s="45">
        <v>0</v>
      </c>
      <c r="DO18" s="45">
        <v>0</v>
      </c>
      <c r="DP18" s="45">
        <v>0</v>
      </c>
      <c r="DQ18" s="45">
        <v>0</v>
      </c>
      <c r="DR18" s="45">
        <v>0</v>
      </c>
      <c r="DS18" s="45">
        <v>0</v>
      </c>
      <c r="DT18" s="45">
        <v>0</v>
      </c>
      <c r="DU18" s="44">
        <v>0</v>
      </c>
      <c r="DV18" s="44">
        <v>0</v>
      </c>
      <c r="DW18" s="44">
        <v>0</v>
      </c>
      <c r="DX18" s="44">
        <v>0</v>
      </c>
      <c r="DY18" s="44">
        <v>0</v>
      </c>
      <c r="EA18" s="45">
        <v>0</v>
      </c>
      <c r="EB18" s="45">
        <v>0</v>
      </c>
      <c r="EC18" s="45">
        <v>0</v>
      </c>
      <c r="ED18" s="45">
        <v>0</v>
      </c>
      <c r="EE18" s="45">
        <v>0</v>
      </c>
      <c r="EF18" s="45">
        <v>0</v>
      </c>
      <c r="EG18" s="45">
        <v>0</v>
      </c>
      <c r="EH18" s="45">
        <v>0</v>
      </c>
      <c r="EI18" s="45">
        <v>0</v>
      </c>
      <c r="EJ18" s="45">
        <v>0</v>
      </c>
      <c r="EK18" s="45">
        <v>0</v>
      </c>
      <c r="EL18" s="45">
        <v>0</v>
      </c>
      <c r="EM18" s="45">
        <v>0</v>
      </c>
      <c r="EO18" s="45">
        <v>0</v>
      </c>
      <c r="EP18" s="45">
        <f t="shared" si="26"/>
        <v>0</v>
      </c>
      <c r="EQ18" s="58">
        <v>0</v>
      </c>
      <c r="ER18" s="58">
        <v>0</v>
      </c>
      <c r="ES18" s="58">
        <v>0</v>
      </c>
      <c r="ET18" s="58">
        <v>0</v>
      </c>
      <c r="EU18" s="58">
        <v>0</v>
      </c>
      <c r="EV18" s="58">
        <v>0</v>
      </c>
      <c r="EW18" s="58">
        <v>0</v>
      </c>
      <c r="EX18" s="58">
        <v>0</v>
      </c>
      <c r="EY18" s="58">
        <v>0</v>
      </c>
      <c r="EZ18" s="58">
        <v>0</v>
      </c>
      <c r="FA18" s="58">
        <v>0</v>
      </c>
      <c r="FB18" s="58">
        <v>0</v>
      </c>
      <c r="FC18" s="49"/>
      <c r="FE18" s="45">
        <v>0</v>
      </c>
      <c r="FF18" s="45">
        <v>0</v>
      </c>
      <c r="FG18" s="58">
        <v>0</v>
      </c>
      <c r="FH18" s="58">
        <v>0</v>
      </c>
      <c r="FI18" s="58">
        <v>0</v>
      </c>
      <c r="FJ18" s="58">
        <v>0</v>
      </c>
      <c r="FK18" s="58">
        <v>0</v>
      </c>
      <c r="FL18" s="58">
        <v>0</v>
      </c>
      <c r="FM18" s="58">
        <v>0</v>
      </c>
      <c r="FN18" s="58">
        <v>0</v>
      </c>
      <c r="FO18" s="58">
        <v>0</v>
      </c>
      <c r="FP18" s="58">
        <v>0</v>
      </c>
      <c r="FQ18" s="58">
        <v>0</v>
      </c>
      <c r="FR18" s="58">
        <v>0</v>
      </c>
    </row>
    <row r="19" spans="2:175" hidden="1" outlineLevel="1" x14ac:dyDescent="0.25">
      <c r="B19" s="118">
        <v>159</v>
      </c>
      <c r="C19" s="130" t="s">
        <v>181</v>
      </c>
      <c r="D19" s="105"/>
      <c r="E19" s="45">
        <v>0</v>
      </c>
      <c r="F19" s="44">
        <v>0</v>
      </c>
      <c r="G19" s="44">
        <v>0</v>
      </c>
      <c r="H19" s="44">
        <v>0</v>
      </c>
      <c r="I19" s="44">
        <v>0</v>
      </c>
      <c r="J19" s="44">
        <v>0</v>
      </c>
      <c r="K19" s="44">
        <v>0</v>
      </c>
      <c r="L19" s="44">
        <v>0</v>
      </c>
      <c r="M19" s="44">
        <v>0</v>
      </c>
      <c r="N19" s="44">
        <v>0</v>
      </c>
      <c r="O19" s="44">
        <v>0</v>
      </c>
      <c r="P19" s="44">
        <v>0</v>
      </c>
      <c r="Q19" s="44">
        <v>0</v>
      </c>
      <c r="S19" s="45">
        <v>0</v>
      </c>
      <c r="T19" s="44">
        <v>0</v>
      </c>
      <c r="U19" s="44">
        <v>0</v>
      </c>
      <c r="V19" s="44">
        <v>0</v>
      </c>
      <c r="W19" s="44">
        <v>0</v>
      </c>
      <c r="X19" s="44">
        <v>0</v>
      </c>
      <c r="Y19" s="44">
        <v>0</v>
      </c>
      <c r="Z19" s="44">
        <v>0</v>
      </c>
      <c r="AA19" s="44">
        <v>0</v>
      </c>
      <c r="AB19" s="44">
        <v>0</v>
      </c>
      <c r="AC19" s="44">
        <v>0</v>
      </c>
      <c r="AD19" s="44">
        <v>0</v>
      </c>
      <c r="AE19" s="44">
        <v>0</v>
      </c>
      <c r="AG19" s="45">
        <v>0</v>
      </c>
      <c r="AH19" s="44">
        <v>0</v>
      </c>
      <c r="AI19" s="44">
        <v>0</v>
      </c>
      <c r="AJ19" s="44">
        <v>0</v>
      </c>
      <c r="AK19" s="44">
        <v>0</v>
      </c>
      <c r="AL19" s="44">
        <v>0</v>
      </c>
      <c r="AM19" s="44">
        <v>0</v>
      </c>
      <c r="AN19" s="44">
        <v>0</v>
      </c>
      <c r="AO19" s="44">
        <v>0</v>
      </c>
      <c r="AP19" s="44">
        <v>0</v>
      </c>
      <c r="AQ19" s="44">
        <v>0</v>
      </c>
      <c r="AR19" s="44">
        <v>0</v>
      </c>
      <c r="AS19" s="44">
        <v>0</v>
      </c>
      <c r="AU19" s="45">
        <v>0</v>
      </c>
      <c r="AV19" s="44">
        <v>0</v>
      </c>
      <c r="AW19" s="44">
        <v>0</v>
      </c>
      <c r="AX19" s="44">
        <v>0</v>
      </c>
      <c r="AY19" s="44">
        <v>0</v>
      </c>
      <c r="AZ19" s="44">
        <v>0</v>
      </c>
      <c r="BA19" s="44">
        <v>0</v>
      </c>
      <c r="BB19" s="44">
        <v>0</v>
      </c>
      <c r="BC19" s="44">
        <v>0</v>
      </c>
      <c r="BD19" s="44">
        <v>0</v>
      </c>
      <c r="BE19" s="44">
        <v>0</v>
      </c>
      <c r="BF19" s="44">
        <v>0</v>
      </c>
      <c r="BG19" s="44">
        <v>0</v>
      </c>
      <c r="BI19" s="45">
        <v>0</v>
      </c>
      <c r="BJ19" s="44">
        <v>0</v>
      </c>
      <c r="BK19" s="44">
        <v>0</v>
      </c>
      <c r="BL19" s="44">
        <v>0</v>
      </c>
      <c r="BM19" s="44">
        <v>0</v>
      </c>
      <c r="BN19" s="44">
        <v>0</v>
      </c>
      <c r="BO19" s="44">
        <v>0</v>
      </c>
      <c r="BP19" s="44">
        <v>0</v>
      </c>
      <c r="BQ19" s="44">
        <v>0</v>
      </c>
      <c r="BR19" s="44">
        <v>0</v>
      </c>
      <c r="BS19" s="44">
        <v>0</v>
      </c>
      <c r="BT19" s="44">
        <v>0</v>
      </c>
      <c r="BU19" s="44">
        <v>0</v>
      </c>
      <c r="BW19" s="45">
        <v>0</v>
      </c>
      <c r="BX19" s="44">
        <v>0</v>
      </c>
      <c r="BY19" s="44">
        <v>0</v>
      </c>
      <c r="BZ19" s="44">
        <v>0</v>
      </c>
      <c r="CA19" s="44">
        <v>0</v>
      </c>
      <c r="CB19" s="44">
        <v>0</v>
      </c>
      <c r="CC19" s="44">
        <v>0</v>
      </c>
      <c r="CD19" s="44">
        <v>0</v>
      </c>
      <c r="CE19" s="44">
        <v>0</v>
      </c>
      <c r="CF19" s="44">
        <v>0</v>
      </c>
      <c r="CG19" s="44">
        <v>0</v>
      </c>
      <c r="CH19" s="44">
        <v>0</v>
      </c>
      <c r="CI19" s="44">
        <v>0</v>
      </c>
      <c r="CJ19" s="113"/>
      <c r="CK19" s="45">
        <v>0</v>
      </c>
      <c r="CL19" s="44">
        <v>0</v>
      </c>
      <c r="CM19" s="44">
        <v>0</v>
      </c>
      <c r="CN19" s="44">
        <v>0</v>
      </c>
      <c r="CO19" s="44">
        <v>0</v>
      </c>
      <c r="CP19" s="44">
        <v>0</v>
      </c>
      <c r="CQ19" s="44">
        <v>0</v>
      </c>
      <c r="CR19" s="44">
        <v>0</v>
      </c>
      <c r="CS19" s="44">
        <v>0</v>
      </c>
      <c r="CT19" s="44">
        <v>0</v>
      </c>
      <c r="CU19" s="44">
        <v>0</v>
      </c>
      <c r="CV19" s="44">
        <v>0</v>
      </c>
      <c r="CW19" s="44">
        <v>0</v>
      </c>
      <c r="CY19" s="45">
        <v>0</v>
      </c>
      <c r="CZ19" s="45">
        <v>0</v>
      </c>
      <c r="DA19" s="45">
        <v>0</v>
      </c>
      <c r="DB19" s="45">
        <v>0</v>
      </c>
      <c r="DC19" s="45">
        <v>0</v>
      </c>
      <c r="DD19" s="45">
        <v>0</v>
      </c>
      <c r="DE19" s="45">
        <v>0</v>
      </c>
      <c r="DF19" s="45">
        <v>0</v>
      </c>
      <c r="DG19" s="45">
        <v>0</v>
      </c>
      <c r="DH19" s="45">
        <v>0</v>
      </c>
      <c r="DI19" s="45">
        <v>0</v>
      </c>
      <c r="DJ19" s="45">
        <v>0</v>
      </c>
      <c r="DK19" s="45">
        <v>0</v>
      </c>
      <c r="DM19" s="45">
        <v>0</v>
      </c>
      <c r="DN19" s="45">
        <v>0</v>
      </c>
      <c r="DO19" s="45">
        <v>0</v>
      </c>
      <c r="DP19" s="45">
        <v>0</v>
      </c>
      <c r="DQ19" s="45">
        <v>0</v>
      </c>
      <c r="DR19" s="45">
        <v>0</v>
      </c>
      <c r="DS19" s="45">
        <v>0</v>
      </c>
      <c r="DT19" s="45">
        <v>0</v>
      </c>
      <c r="DU19" s="44">
        <v>0</v>
      </c>
      <c r="DV19" s="44">
        <v>0</v>
      </c>
      <c r="DW19" s="44">
        <v>0</v>
      </c>
      <c r="DX19" s="44">
        <v>0</v>
      </c>
      <c r="DY19" s="44">
        <v>0</v>
      </c>
      <c r="EA19" s="45">
        <v>0</v>
      </c>
      <c r="EB19" s="45">
        <v>0</v>
      </c>
      <c r="EC19" s="45">
        <v>0</v>
      </c>
      <c r="ED19" s="45">
        <v>0</v>
      </c>
      <c r="EE19" s="45">
        <v>0</v>
      </c>
      <c r="EF19" s="45">
        <v>0</v>
      </c>
      <c r="EG19" s="45">
        <v>0</v>
      </c>
      <c r="EH19" s="45">
        <v>0</v>
      </c>
      <c r="EI19" s="45">
        <v>0</v>
      </c>
      <c r="EJ19" s="45">
        <v>0</v>
      </c>
      <c r="EK19" s="45">
        <v>0</v>
      </c>
      <c r="EL19" s="45">
        <v>0</v>
      </c>
      <c r="EM19" s="45">
        <v>0</v>
      </c>
      <c r="EO19" s="45">
        <v>0</v>
      </c>
      <c r="EP19" s="45">
        <f t="shared" si="26"/>
        <v>0</v>
      </c>
      <c r="EQ19" s="58">
        <v>0</v>
      </c>
      <c r="ER19" s="58">
        <v>0</v>
      </c>
      <c r="ES19" s="58">
        <v>0</v>
      </c>
      <c r="ET19" s="58">
        <v>0</v>
      </c>
      <c r="EU19" s="58">
        <v>0</v>
      </c>
      <c r="EV19" s="58">
        <v>0</v>
      </c>
      <c r="EW19" s="58">
        <v>0</v>
      </c>
      <c r="EX19" s="58">
        <v>0</v>
      </c>
      <c r="EY19" s="58">
        <v>0</v>
      </c>
      <c r="EZ19" s="58">
        <v>0</v>
      </c>
      <c r="FA19" s="58">
        <v>0</v>
      </c>
      <c r="FB19" s="58">
        <v>0</v>
      </c>
      <c r="FC19" s="49"/>
      <c r="FE19" s="45">
        <v>0</v>
      </c>
      <c r="FF19" s="45">
        <v>0</v>
      </c>
      <c r="FG19" s="58">
        <v>0</v>
      </c>
      <c r="FH19" s="58">
        <v>0</v>
      </c>
      <c r="FI19" s="58">
        <v>0</v>
      </c>
      <c r="FJ19" s="58">
        <v>0</v>
      </c>
      <c r="FK19" s="58">
        <v>0</v>
      </c>
      <c r="FL19" s="58">
        <v>0</v>
      </c>
      <c r="FM19" s="58">
        <v>0</v>
      </c>
      <c r="FN19" s="58">
        <v>0</v>
      </c>
      <c r="FO19" s="58">
        <v>0</v>
      </c>
      <c r="FP19" s="58">
        <v>0</v>
      </c>
      <c r="FQ19" s="58">
        <v>0</v>
      </c>
      <c r="FR19" s="58">
        <v>0</v>
      </c>
    </row>
    <row r="20" spans="2:175" hidden="1" outlineLevel="1" x14ac:dyDescent="0.25">
      <c r="B20" s="118">
        <v>160</v>
      </c>
      <c r="C20" s="130" t="s">
        <v>182</v>
      </c>
      <c r="D20" s="105"/>
      <c r="E20" s="45">
        <v>0</v>
      </c>
      <c r="F20" s="44">
        <v>0</v>
      </c>
      <c r="G20" s="44">
        <v>0</v>
      </c>
      <c r="H20" s="44">
        <v>0</v>
      </c>
      <c r="I20" s="44">
        <v>0</v>
      </c>
      <c r="J20" s="44">
        <v>0</v>
      </c>
      <c r="K20" s="44">
        <v>0</v>
      </c>
      <c r="L20" s="44">
        <v>0</v>
      </c>
      <c r="M20" s="44">
        <v>0</v>
      </c>
      <c r="N20" s="44">
        <v>0</v>
      </c>
      <c r="O20" s="44">
        <v>0</v>
      </c>
      <c r="P20" s="44">
        <v>0</v>
      </c>
      <c r="Q20" s="44">
        <v>0</v>
      </c>
      <c r="S20" s="45">
        <v>0</v>
      </c>
      <c r="T20" s="44">
        <v>0</v>
      </c>
      <c r="U20" s="44">
        <v>0</v>
      </c>
      <c r="V20" s="44">
        <v>0</v>
      </c>
      <c r="W20" s="44">
        <v>0</v>
      </c>
      <c r="X20" s="44">
        <v>0</v>
      </c>
      <c r="Y20" s="44">
        <v>0</v>
      </c>
      <c r="Z20" s="44">
        <v>0</v>
      </c>
      <c r="AA20" s="44">
        <v>0</v>
      </c>
      <c r="AB20" s="44">
        <v>0</v>
      </c>
      <c r="AC20" s="44">
        <v>0</v>
      </c>
      <c r="AD20" s="44">
        <v>0</v>
      </c>
      <c r="AE20" s="44">
        <v>0</v>
      </c>
      <c r="AG20" s="45">
        <v>0</v>
      </c>
      <c r="AH20" s="44">
        <v>0</v>
      </c>
      <c r="AI20" s="44">
        <v>0</v>
      </c>
      <c r="AJ20" s="44">
        <v>0</v>
      </c>
      <c r="AK20" s="44">
        <v>0</v>
      </c>
      <c r="AL20" s="44">
        <v>0</v>
      </c>
      <c r="AM20" s="44">
        <v>0</v>
      </c>
      <c r="AN20" s="44">
        <v>0</v>
      </c>
      <c r="AO20" s="44">
        <v>0</v>
      </c>
      <c r="AP20" s="44">
        <v>0</v>
      </c>
      <c r="AQ20" s="44">
        <v>0</v>
      </c>
      <c r="AR20" s="44">
        <v>0</v>
      </c>
      <c r="AS20" s="44">
        <v>0</v>
      </c>
      <c r="AU20" s="45">
        <v>0</v>
      </c>
      <c r="AV20" s="44">
        <v>0</v>
      </c>
      <c r="AW20" s="44">
        <v>0</v>
      </c>
      <c r="AX20" s="44">
        <v>0</v>
      </c>
      <c r="AY20" s="44">
        <v>0</v>
      </c>
      <c r="AZ20" s="44">
        <v>0</v>
      </c>
      <c r="BA20" s="44">
        <v>0</v>
      </c>
      <c r="BB20" s="44">
        <v>0</v>
      </c>
      <c r="BC20" s="44">
        <v>0</v>
      </c>
      <c r="BD20" s="44">
        <v>0</v>
      </c>
      <c r="BE20" s="44">
        <v>0</v>
      </c>
      <c r="BF20" s="44">
        <v>0</v>
      </c>
      <c r="BG20" s="44">
        <v>0</v>
      </c>
      <c r="BI20" s="45">
        <v>0</v>
      </c>
      <c r="BJ20" s="44">
        <v>0</v>
      </c>
      <c r="BK20" s="44">
        <v>0</v>
      </c>
      <c r="BL20" s="44">
        <v>0</v>
      </c>
      <c r="BM20" s="44">
        <v>0</v>
      </c>
      <c r="BN20" s="44">
        <v>0</v>
      </c>
      <c r="BO20" s="44">
        <v>0</v>
      </c>
      <c r="BP20" s="44">
        <v>0</v>
      </c>
      <c r="BQ20" s="44">
        <v>0</v>
      </c>
      <c r="BR20" s="44">
        <v>0</v>
      </c>
      <c r="BS20" s="44">
        <v>0</v>
      </c>
      <c r="BT20" s="44">
        <v>0</v>
      </c>
      <c r="BU20" s="44">
        <v>0</v>
      </c>
      <c r="BW20" s="45">
        <v>0</v>
      </c>
      <c r="BX20" s="44">
        <v>0</v>
      </c>
      <c r="BY20" s="44">
        <v>0</v>
      </c>
      <c r="BZ20" s="44">
        <v>0</v>
      </c>
      <c r="CA20" s="44">
        <v>0</v>
      </c>
      <c r="CB20" s="44">
        <v>0</v>
      </c>
      <c r="CC20" s="44">
        <v>0</v>
      </c>
      <c r="CD20" s="44">
        <v>0</v>
      </c>
      <c r="CE20" s="44">
        <v>0</v>
      </c>
      <c r="CF20" s="44">
        <v>0</v>
      </c>
      <c r="CG20" s="44">
        <v>0</v>
      </c>
      <c r="CH20" s="44">
        <v>0</v>
      </c>
      <c r="CI20" s="44">
        <v>0</v>
      </c>
      <c r="CJ20" s="113"/>
      <c r="CK20" s="45">
        <v>0</v>
      </c>
      <c r="CL20" s="44">
        <v>0</v>
      </c>
      <c r="CM20" s="44">
        <v>0</v>
      </c>
      <c r="CN20" s="44">
        <v>0</v>
      </c>
      <c r="CO20" s="44">
        <v>0</v>
      </c>
      <c r="CP20" s="44">
        <v>0</v>
      </c>
      <c r="CQ20" s="44">
        <v>0</v>
      </c>
      <c r="CR20" s="44">
        <v>0</v>
      </c>
      <c r="CS20" s="44">
        <v>0</v>
      </c>
      <c r="CT20" s="44">
        <v>0</v>
      </c>
      <c r="CU20" s="44">
        <v>0</v>
      </c>
      <c r="CV20" s="44">
        <v>0</v>
      </c>
      <c r="CW20" s="44">
        <v>0</v>
      </c>
      <c r="CY20" s="45">
        <v>0</v>
      </c>
      <c r="CZ20" s="45">
        <v>0</v>
      </c>
      <c r="DA20" s="45">
        <v>0</v>
      </c>
      <c r="DB20" s="45">
        <v>0</v>
      </c>
      <c r="DC20" s="45">
        <v>0</v>
      </c>
      <c r="DD20" s="45">
        <v>0</v>
      </c>
      <c r="DE20" s="45">
        <v>0</v>
      </c>
      <c r="DF20" s="45">
        <v>0</v>
      </c>
      <c r="DG20" s="45">
        <v>0</v>
      </c>
      <c r="DH20" s="45">
        <v>0</v>
      </c>
      <c r="DI20" s="45">
        <v>0</v>
      </c>
      <c r="DJ20" s="45">
        <v>0</v>
      </c>
      <c r="DK20" s="45">
        <v>0</v>
      </c>
      <c r="DM20" s="45">
        <v>0</v>
      </c>
      <c r="DN20" s="45">
        <v>0</v>
      </c>
      <c r="DO20" s="45">
        <v>0</v>
      </c>
      <c r="DP20" s="45">
        <v>0</v>
      </c>
      <c r="DQ20" s="45">
        <v>0</v>
      </c>
      <c r="DR20" s="45">
        <v>0</v>
      </c>
      <c r="DS20" s="45">
        <v>0</v>
      </c>
      <c r="DT20" s="45">
        <v>0</v>
      </c>
      <c r="DU20" s="44">
        <v>0</v>
      </c>
      <c r="DV20" s="44">
        <v>0</v>
      </c>
      <c r="DW20" s="44">
        <v>0</v>
      </c>
      <c r="DX20" s="44">
        <v>0</v>
      </c>
      <c r="DY20" s="44">
        <v>0</v>
      </c>
      <c r="EA20" s="45">
        <v>0</v>
      </c>
      <c r="EB20" s="45">
        <v>0</v>
      </c>
      <c r="EC20" s="45">
        <v>0</v>
      </c>
      <c r="ED20" s="45">
        <v>0</v>
      </c>
      <c r="EE20" s="45">
        <v>0</v>
      </c>
      <c r="EF20" s="45">
        <v>0</v>
      </c>
      <c r="EG20" s="45">
        <v>0</v>
      </c>
      <c r="EH20" s="45">
        <v>0</v>
      </c>
      <c r="EI20" s="45">
        <v>0</v>
      </c>
      <c r="EJ20" s="45">
        <v>0</v>
      </c>
      <c r="EK20" s="45">
        <v>0</v>
      </c>
      <c r="EL20" s="45">
        <v>0</v>
      </c>
      <c r="EM20" s="45">
        <v>0</v>
      </c>
      <c r="EO20" s="45">
        <v>0</v>
      </c>
      <c r="EP20" s="45">
        <f t="shared" si="26"/>
        <v>0</v>
      </c>
      <c r="EQ20" s="58">
        <v>0</v>
      </c>
      <c r="ER20" s="58">
        <v>0</v>
      </c>
      <c r="ES20" s="58">
        <v>0</v>
      </c>
      <c r="ET20" s="58">
        <v>0</v>
      </c>
      <c r="EU20" s="58">
        <v>0</v>
      </c>
      <c r="EV20" s="58">
        <v>0</v>
      </c>
      <c r="EW20" s="58">
        <v>0</v>
      </c>
      <c r="EX20" s="58">
        <v>0</v>
      </c>
      <c r="EY20" s="58">
        <v>0</v>
      </c>
      <c r="EZ20" s="58">
        <v>0</v>
      </c>
      <c r="FA20" s="58">
        <v>0</v>
      </c>
      <c r="FB20" s="58">
        <v>0</v>
      </c>
      <c r="FC20" s="49"/>
      <c r="FE20" s="45">
        <v>0</v>
      </c>
      <c r="FF20" s="45">
        <v>0</v>
      </c>
      <c r="FG20" s="58">
        <v>0</v>
      </c>
      <c r="FH20" s="58">
        <v>0</v>
      </c>
      <c r="FI20" s="58">
        <v>0</v>
      </c>
      <c r="FJ20" s="58">
        <v>0</v>
      </c>
      <c r="FK20" s="58">
        <v>0</v>
      </c>
      <c r="FL20" s="58">
        <v>0</v>
      </c>
      <c r="FM20" s="58">
        <v>0</v>
      </c>
      <c r="FN20" s="58">
        <v>0</v>
      </c>
      <c r="FO20" s="58">
        <v>0</v>
      </c>
      <c r="FP20" s="58">
        <v>0</v>
      </c>
      <c r="FQ20" s="58">
        <v>0</v>
      </c>
      <c r="FR20" s="58">
        <v>0</v>
      </c>
    </row>
    <row r="21" spans="2:175" hidden="1" outlineLevel="1" x14ac:dyDescent="0.25">
      <c r="B21" s="118">
        <v>188</v>
      </c>
      <c r="C21" s="131" t="s">
        <v>183</v>
      </c>
      <c r="D21" s="107"/>
      <c r="E21" s="45">
        <v>0</v>
      </c>
      <c r="F21" s="45">
        <v>0</v>
      </c>
      <c r="G21" s="45">
        <v>0</v>
      </c>
      <c r="H21" s="45">
        <v>0</v>
      </c>
      <c r="I21" s="45">
        <v>0</v>
      </c>
      <c r="J21" s="45">
        <v>0</v>
      </c>
      <c r="K21" s="45">
        <v>0</v>
      </c>
      <c r="L21" s="45">
        <v>0</v>
      </c>
      <c r="M21" s="45">
        <v>0</v>
      </c>
      <c r="N21" s="45">
        <v>0</v>
      </c>
      <c r="O21" s="45">
        <v>0</v>
      </c>
      <c r="P21" s="45">
        <v>0</v>
      </c>
      <c r="Q21" s="45">
        <v>0</v>
      </c>
      <c r="S21" s="45">
        <v>0</v>
      </c>
      <c r="T21" s="45">
        <v>0</v>
      </c>
      <c r="U21" s="45">
        <v>0</v>
      </c>
      <c r="V21" s="45">
        <v>0</v>
      </c>
      <c r="W21" s="45">
        <v>0</v>
      </c>
      <c r="X21" s="45">
        <v>0</v>
      </c>
      <c r="Y21" s="45">
        <v>0</v>
      </c>
      <c r="Z21" s="45">
        <v>0</v>
      </c>
      <c r="AA21" s="45">
        <v>0</v>
      </c>
      <c r="AB21" s="45">
        <v>0</v>
      </c>
      <c r="AC21" s="45">
        <v>0</v>
      </c>
      <c r="AD21" s="45">
        <v>0</v>
      </c>
      <c r="AE21" s="45">
        <v>0</v>
      </c>
      <c r="AG21" s="45">
        <v>0</v>
      </c>
      <c r="AH21" s="45">
        <v>0</v>
      </c>
      <c r="AI21" s="45">
        <v>0</v>
      </c>
      <c r="AJ21" s="45">
        <v>0</v>
      </c>
      <c r="AK21" s="45">
        <v>0</v>
      </c>
      <c r="AL21" s="45">
        <v>0</v>
      </c>
      <c r="AM21" s="45">
        <v>0</v>
      </c>
      <c r="AN21" s="45">
        <v>0</v>
      </c>
      <c r="AO21" s="45">
        <v>0</v>
      </c>
      <c r="AP21" s="45">
        <v>0</v>
      </c>
      <c r="AQ21" s="45">
        <v>0</v>
      </c>
      <c r="AR21" s="45">
        <v>0</v>
      </c>
      <c r="AS21" s="45">
        <v>0</v>
      </c>
      <c r="AU21" s="45">
        <v>0</v>
      </c>
      <c r="AV21" s="45">
        <v>0</v>
      </c>
      <c r="AW21" s="45">
        <v>0</v>
      </c>
      <c r="AX21" s="45">
        <v>0</v>
      </c>
      <c r="AY21" s="45">
        <v>0</v>
      </c>
      <c r="AZ21" s="45">
        <v>0</v>
      </c>
      <c r="BA21" s="45">
        <v>0</v>
      </c>
      <c r="BB21" s="45">
        <v>0</v>
      </c>
      <c r="BC21" s="45">
        <v>0</v>
      </c>
      <c r="BD21" s="45">
        <v>0</v>
      </c>
      <c r="BE21" s="45">
        <v>0</v>
      </c>
      <c r="BF21" s="45">
        <v>0</v>
      </c>
      <c r="BG21" s="45">
        <v>0</v>
      </c>
      <c r="BI21" s="45">
        <v>0</v>
      </c>
      <c r="BJ21" s="45">
        <v>0</v>
      </c>
      <c r="BK21" s="45">
        <v>0</v>
      </c>
      <c r="BL21" s="45">
        <v>0</v>
      </c>
      <c r="BM21" s="45">
        <v>0</v>
      </c>
      <c r="BN21" s="45">
        <v>0</v>
      </c>
      <c r="BO21" s="45">
        <v>0</v>
      </c>
      <c r="BP21" s="45">
        <v>0</v>
      </c>
      <c r="BQ21" s="45">
        <v>0</v>
      </c>
      <c r="BR21" s="45">
        <v>0</v>
      </c>
      <c r="BS21" s="45">
        <v>0</v>
      </c>
      <c r="BT21" s="45">
        <v>0</v>
      </c>
      <c r="BU21" s="45">
        <v>0</v>
      </c>
      <c r="BW21" s="45">
        <v>0</v>
      </c>
      <c r="BX21" s="45">
        <v>0</v>
      </c>
      <c r="BY21" s="45">
        <v>0</v>
      </c>
      <c r="BZ21" s="45">
        <v>0</v>
      </c>
      <c r="CA21" s="45">
        <v>0</v>
      </c>
      <c r="CB21" s="45">
        <v>0</v>
      </c>
      <c r="CC21" s="45">
        <v>0</v>
      </c>
      <c r="CD21" s="45">
        <v>0</v>
      </c>
      <c r="CE21" s="45">
        <v>0</v>
      </c>
      <c r="CF21" s="45">
        <v>0</v>
      </c>
      <c r="CG21" s="45">
        <v>0</v>
      </c>
      <c r="CH21" s="45">
        <v>0</v>
      </c>
      <c r="CI21" s="45">
        <v>0</v>
      </c>
      <c r="CJ21" s="113"/>
      <c r="CK21" s="45">
        <v>0</v>
      </c>
      <c r="CL21" s="45">
        <v>0</v>
      </c>
      <c r="CM21" s="45">
        <v>0</v>
      </c>
      <c r="CN21" s="45">
        <v>0</v>
      </c>
      <c r="CO21" s="45">
        <v>0</v>
      </c>
      <c r="CP21" s="45">
        <v>0</v>
      </c>
      <c r="CQ21" s="45">
        <v>0</v>
      </c>
      <c r="CR21" s="45">
        <v>0</v>
      </c>
      <c r="CS21" s="45">
        <v>0</v>
      </c>
      <c r="CT21" s="45">
        <v>0</v>
      </c>
      <c r="CU21" s="45">
        <v>0</v>
      </c>
      <c r="CV21" s="45">
        <v>0</v>
      </c>
      <c r="CW21" s="45">
        <v>0</v>
      </c>
      <c r="CY21" s="45">
        <v>0</v>
      </c>
      <c r="CZ21" s="45">
        <v>0</v>
      </c>
      <c r="DA21" s="45">
        <v>0</v>
      </c>
      <c r="DB21" s="45">
        <v>0</v>
      </c>
      <c r="DC21" s="45">
        <v>0</v>
      </c>
      <c r="DD21" s="45">
        <v>0</v>
      </c>
      <c r="DE21" s="45">
        <v>0</v>
      </c>
      <c r="DF21" s="45">
        <v>0</v>
      </c>
      <c r="DG21" s="45">
        <v>0</v>
      </c>
      <c r="DH21" s="45">
        <v>0</v>
      </c>
      <c r="DI21" s="45">
        <v>0</v>
      </c>
      <c r="DJ21" s="45">
        <v>0</v>
      </c>
      <c r="DK21" s="45">
        <v>0</v>
      </c>
      <c r="DM21" s="45">
        <v>0</v>
      </c>
      <c r="DN21" s="45">
        <v>0</v>
      </c>
      <c r="DO21" s="45">
        <v>0</v>
      </c>
      <c r="DP21" s="45">
        <v>0</v>
      </c>
      <c r="DQ21" s="45">
        <v>0</v>
      </c>
      <c r="DR21" s="45">
        <v>0</v>
      </c>
      <c r="DS21" s="45">
        <v>0</v>
      </c>
      <c r="DT21" s="45">
        <v>0</v>
      </c>
      <c r="DU21" s="45">
        <v>0</v>
      </c>
      <c r="DV21" s="45">
        <v>0</v>
      </c>
      <c r="DW21" s="45">
        <v>0</v>
      </c>
      <c r="DX21" s="45">
        <v>0</v>
      </c>
      <c r="DY21" s="45">
        <v>0</v>
      </c>
      <c r="EA21" s="45">
        <v>0</v>
      </c>
      <c r="EB21" s="45">
        <v>0</v>
      </c>
      <c r="EC21" s="45">
        <v>0</v>
      </c>
      <c r="ED21" s="45">
        <v>0</v>
      </c>
      <c r="EE21" s="45">
        <v>0</v>
      </c>
      <c r="EF21" s="45">
        <v>0</v>
      </c>
      <c r="EG21" s="45">
        <v>0</v>
      </c>
      <c r="EH21" s="45">
        <v>0</v>
      </c>
      <c r="EI21" s="45">
        <v>0</v>
      </c>
      <c r="EJ21" s="45">
        <v>0</v>
      </c>
      <c r="EK21" s="45">
        <v>0</v>
      </c>
      <c r="EL21" s="45">
        <v>0</v>
      </c>
      <c r="EM21" s="45">
        <v>0</v>
      </c>
      <c r="EO21" s="45">
        <v>0</v>
      </c>
      <c r="EP21" s="45">
        <f t="shared" si="26"/>
        <v>0</v>
      </c>
      <c r="EQ21" s="45">
        <v>0</v>
      </c>
      <c r="ER21" s="45">
        <v>0</v>
      </c>
      <c r="ES21" s="45">
        <v>0</v>
      </c>
      <c r="ET21" s="45">
        <v>0</v>
      </c>
      <c r="EU21" s="45">
        <v>0</v>
      </c>
      <c r="EV21" s="45">
        <v>0</v>
      </c>
      <c r="EW21" s="45">
        <v>0</v>
      </c>
      <c r="EX21" s="45">
        <v>0</v>
      </c>
      <c r="EY21" s="45">
        <v>0</v>
      </c>
      <c r="EZ21" s="45">
        <v>0</v>
      </c>
      <c r="FA21" s="45">
        <v>0</v>
      </c>
      <c r="FB21" s="45">
        <v>0</v>
      </c>
      <c r="FC21" s="49"/>
      <c r="FE21" s="45">
        <v>0</v>
      </c>
      <c r="FF21" s="45">
        <v>0</v>
      </c>
      <c r="FG21" s="45">
        <v>0</v>
      </c>
      <c r="FH21" s="45">
        <v>0</v>
      </c>
      <c r="FI21" s="45">
        <v>0</v>
      </c>
      <c r="FJ21" s="45">
        <v>0</v>
      </c>
      <c r="FK21" s="45">
        <v>0</v>
      </c>
      <c r="FL21" s="45">
        <v>0</v>
      </c>
      <c r="FM21" s="45">
        <v>0</v>
      </c>
      <c r="FN21" s="45">
        <v>0</v>
      </c>
      <c r="FO21" s="45">
        <v>0</v>
      </c>
      <c r="FP21" s="45">
        <v>0</v>
      </c>
      <c r="FQ21" s="45">
        <v>0</v>
      </c>
      <c r="FR21" s="45">
        <v>0</v>
      </c>
    </row>
    <row r="22" spans="2:175" hidden="1" outlineLevel="1" x14ac:dyDescent="0.25">
      <c r="B22" s="118">
        <v>189</v>
      </c>
      <c r="C22" s="130" t="s">
        <v>184</v>
      </c>
      <c r="D22" s="105"/>
      <c r="E22" s="45">
        <v>0</v>
      </c>
      <c r="F22" s="44">
        <v>0</v>
      </c>
      <c r="G22" s="44">
        <v>0</v>
      </c>
      <c r="H22" s="44">
        <v>0</v>
      </c>
      <c r="I22" s="44">
        <v>0</v>
      </c>
      <c r="J22" s="44">
        <v>0</v>
      </c>
      <c r="K22" s="44">
        <v>0</v>
      </c>
      <c r="L22" s="44">
        <v>0</v>
      </c>
      <c r="M22" s="44">
        <v>0</v>
      </c>
      <c r="N22" s="44">
        <v>0</v>
      </c>
      <c r="O22" s="44">
        <v>0</v>
      </c>
      <c r="P22" s="44">
        <v>0</v>
      </c>
      <c r="Q22" s="44">
        <v>0</v>
      </c>
      <c r="S22" s="45">
        <v>0</v>
      </c>
      <c r="T22" s="44">
        <v>0</v>
      </c>
      <c r="U22" s="44">
        <v>0</v>
      </c>
      <c r="V22" s="44">
        <v>0</v>
      </c>
      <c r="W22" s="44">
        <v>0</v>
      </c>
      <c r="X22" s="44">
        <v>0</v>
      </c>
      <c r="Y22" s="44">
        <v>0</v>
      </c>
      <c r="Z22" s="44">
        <v>0</v>
      </c>
      <c r="AA22" s="44">
        <v>0</v>
      </c>
      <c r="AB22" s="44">
        <v>0</v>
      </c>
      <c r="AC22" s="44">
        <v>0</v>
      </c>
      <c r="AD22" s="44">
        <v>0</v>
      </c>
      <c r="AE22" s="44">
        <v>0</v>
      </c>
      <c r="AG22" s="45">
        <v>0</v>
      </c>
      <c r="AH22" s="44">
        <v>0</v>
      </c>
      <c r="AI22" s="44">
        <v>0</v>
      </c>
      <c r="AJ22" s="44">
        <v>0</v>
      </c>
      <c r="AK22" s="44">
        <v>0</v>
      </c>
      <c r="AL22" s="44">
        <v>0</v>
      </c>
      <c r="AM22" s="44">
        <v>0</v>
      </c>
      <c r="AN22" s="44">
        <v>0</v>
      </c>
      <c r="AO22" s="44">
        <v>0</v>
      </c>
      <c r="AP22" s="44">
        <v>0</v>
      </c>
      <c r="AQ22" s="44">
        <v>0</v>
      </c>
      <c r="AR22" s="44">
        <v>0</v>
      </c>
      <c r="AS22" s="44">
        <v>0</v>
      </c>
      <c r="AU22" s="45">
        <v>0</v>
      </c>
      <c r="AV22" s="44">
        <v>0</v>
      </c>
      <c r="AW22" s="44">
        <v>0</v>
      </c>
      <c r="AX22" s="44">
        <v>0</v>
      </c>
      <c r="AY22" s="44">
        <v>0</v>
      </c>
      <c r="AZ22" s="44">
        <v>0</v>
      </c>
      <c r="BA22" s="44">
        <v>0</v>
      </c>
      <c r="BB22" s="44">
        <v>0</v>
      </c>
      <c r="BC22" s="44">
        <v>0</v>
      </c>
      <c r="BD22" s="44">
        <v>0</v>
      </c>
      <c r="BE22" s="44">
        <v>0</v>
      </c>
      <c r="BF22" s="44">
        <v>0</v>
      </c>
      <c r="BG22" s="44">
        <v>0</v>
      </c>
      <c r="BI22" s="45">
        <v>0</v>
      </c>
      <c r="BJ22" s="44">
        <v>0</v>
      </c>
      <c r="BK22" s="44">
        <v>0</v>
      </c>
      <c r="BL22" s="44">
        <v>0</v>
      </c>
      <c r="BM22" s="44">
        <v>0</v>
      </c>
      <c r="BN22" s="44">
        <v>0</v>
      </c>
      <c r="BO22" s="44">
        <v>0</v>
      </c>
      <c r="BP22" s="44">
        <v>0</v>
      </c>
      <c r="BQ22" s="44">
        <v>0</v>
      </c>
      <c r="BR22" s="44">
        <v>0</v>
      </c>
      <c r="BS22" s="44">
        <v>0</v>
      </c>
      <c r="BT22" s="44">
        <v>0</v>
      </c>
      <c r="BU22" s="44">
        <v>0</v>
      </c>
      <c r="BW22" s="45">
        <v>0</v>
      </c>
      <c r="BX22" s="44">
        <v>0</v>
      </c>
      <c r="BY22" s="44">
        <v>0</v>
      </c>
      <c r="BZ22" s="44">
        <v>0</v>
      </c>
      <c r="CA22" s="44">
        <v>0</v>
      </c>
      <c r="CB22" s="44">
        <v>0</v>
      </c>
      <c r="CC22" s="44">
        <v>0</v>
      </c>
      <c r="CD22" s="44">
        <v>0</v>
      </c>
      <c r="CE22" s="44">
        <v>0</v>
      </c>
      <c r="CF22" s="44">
        <v>0</v>
      </c>
      <c r="CG22" s="44">
        <v>0</v>
      </c>
      <c r="CH22" s="44">
        <v>0</v>
      </c>
      <c r="CI22" s="44">
        <v>0</v>
      </c>
      <c r="CJ22" s="113"/>
      <c r="CK22" s="45">
        <v>0</v>
      </c>
      <c r="CL22" s="44">
        <v>0</v>
      </c>
      <c r="CM22" s="44">
        <v>0</v>
      </c>
      <c r="CN22" s="44">
        <v>0</v>
      </c>
      <c r="CO22" s="44">
        <v>0</v>
      </c>
      <c r="CP22" s="44">
        <v>0</v>
      </c>
      <c r="CQ22" s="44">
        <v>0</v>
      </c>
      <c r="CR22" s="44">
        <v>0</v>
      </c>
      <c r="CS22" s="44">
        <v>0</v>
      </c>
      <c r="CT22" s="44">
        <v>0</v>
      </c>
      <c r="CU22" s="44">
        <v>0</v>
      </c>
      <c r="CV22" s="44">
        <v>0</v>
      </c>
      <c r="CW22" s="44">
        <v>0</v>
      </c>
      <c r="CY22" s="45">
        <v>0</v>
      </c>
      <c r="CZ22" s="45">
        <v>0</v>
      </c>
      <c r="DA22" s="45">
        <v>0</v>
      </c>
      <c r="DB22" s="45">
        <v>0</v>
      </c>
      <c r="DC22" s="45">
        <v>0</v>
      </c>
      <c r="DD22" s="45">
        <v>0</v>
      </c>
      <c r="DE22" s="45">
        <v>0</v>
      </c>
      <c r="DF22" s="45">
        <v>0</v>
      </c>
      <c r="DG22" s="45">
        <v>0</v>
      </c>
      <c r="DH22" s="45">
        <v>0</v>
      </c>
      <c r="DI22" s="45">
        <v>0</v>
      </c>
      <c r="DJ22" s="45">
        <v>0</v>
      </c>
      <c r="DK22" s="45">
        <v>0</v>
      </c>
      <c r="DM22" s="45">
        <v>0</v>
      </c>
      <c r="DN22" s="45">
        <v>0</v>
      </c>
      <c r="DO22" s="45">
        <v>0</v>
      </c>
      <c r="DP22" s="45">
        <v>0</v>
      </c>
      <c r="DQ22" s="45">
        <v>0</v>
      </c>
      <c r="DR22" s="45">
        <v>0</v>
      </c>
      <c r="DS22" s="45">
        <v>0</v>
      </c>
      <c r="DT22" s="45">
        <v>0</v>
      </c>
      <c r="DU22" s="44">
        <v>0</v>
      </c>
      <c r="DV22" s="44">
        <v>0</v>
      </c>
      <c r="DW22" s="44">
        <v>0</v>
      </c>
      <c r="DX22" s="44">
        <v>0</v>
      </c>
      <c r="DY22" s="44">
        <v>0</v>
      </c>
      <c r="EA22" s="45">
        <v>0</v>
      </c>
      <c r="EB22" s="45">
        <v>0</v>
      </c>
      <c r="EC22" s="45">
        <v>0</v>
      </c>
      <c r="ED22" s="45">
        <v>0</v>
      </c>
      <c r="EE22" s="45">
        <v>0</v>
      </c>
      <c r="EF22" s="45">
        <v>0</v>
      </c>
      <c r="EG22" s="45">
        <v>0</v>
      </c>
      <c r="EH22" s="45">
        <v>0</v>
      </c>
      <c r="EI22" s="45">
        <v>0</v>
      </c>
      <c r="EJ22" s="45">
        <v>0</v>
      </c>
      <c r="EK22" s="45">
        <v>0</v>
      </c>
      <c r="EL22" s="45">
        <v>0</v>
      </c>
      <c r="EM22" s="45">
        <v>0</v>
      </c>
      <c r="EO22" s="45">
        <v>0</v>
      </c>
      <c r="EP22" s="45">
        <f t="shared" si="26"/>
        <v>0</v>
      </c>
      <c r="EQ22" s="58">
        <v>0</v>
      </c>
      <c r="ER22" s="58">
        <v>0</v>
      </c>
      <c r="ES22" s="58">
        <v>0</v>
      </c>
      <c r="ET22" s="58">
        <v>0</v>
      </c>
      <c r="EU22" s="58">
        <v>0</v>
      </c>
      <c r="EV22" s="58">
        <v>0</v>
      </c>
      <c r="EW22" s="58">
        <v>0</v>
      </c>
      <c r="EX22" s="58">
        <v>0</v>
      </c>
      <c r="EY22" s="58">
        <v>0</v>
      </c>
      <c r="EZ22" s="58">
        <v>0</v>
      </c>
      <c r="FA22" s="58">
        <v>0</v>
      </c>
      <c r="FB22" s="58">
        <v>0</v>
      </c>
      <c r="FC22" s="49"/>
      <c r="FE22" s="45">
        <v>0</v>
      </c>
      <c r="FF22" s="45">
        <v>0</v>
      </c>
      <c r="FG22" s="58">
        <v>0</v>
      </c>
      <c r="FH22" s="58">
        <v>0</v>
      </c>
      <c r="FI22" s="58">
        <v>0</v>
      </c>
      <c r="FJ22" s="58">
        <v>0</v>
      </c>
      <c r="FK22" s="58">
        <v>0</v>
      </c>
      <c r="FL22" s="58">
        <v>0</v>
      </c>
      <c r="FM22" s="58">
        <v>0</v>
      </c>
      <c r="FN22" s="58">
        <v>0</v>
      </c>
      <c r="FO22" s="58">
        <v>0</v>
      </c>
      <c r="FP22" s="58">
        <v>0</v>
      </c>
      <c r="FQ22" s="58">
        <v>0</v>
      </c>
      <c r="FR22" s="58">
        <v>0</v>
      </c>
    </row>
    <row r="23" spans="2:175" hidden="1" outlineLevel="1" x14ac:dyDescent="0.25">
      <c r="B23" s="118">
        <v>190</v>
      </c>
      <c r="C23" s="130" t="s">
        <v>185</v>
      </c>
      <c r="D23" s="105"/>
      <c r="E23" s="45">
        <v>0</v>
      </c>
      <c r="F23" s="44">
        <v>0</v>
      </c>
      <c r="G23" s="44">
        <v>0</v>
      </c>
      <c r="H23" s="44">
        <v>0</v>
      </c>
      <c r="I23" s="44">
        <v>0</v>
      </c>
      <c r="J23" s="44">
        <v>0</v>
      </c>
      <c r="K23" s="44">
        <v>0</v>
      </c>
      <c r="L23" s="44">
        <v>0</v>
      </c>
      <c r="M23" s="44">
        <v>0</v>
      </c>
      <c r="N23" s="44">
        <v>0</v>
      </c>
      <c r="O23" s="44">
        <v>0</v>
      </c>
      <c r="P23" s="44">
        <v>0</v>
      </c>
      <c r="Q23" s="44">
        <v>0</v>
      </c>
      <c r="S23" s="45">
        <v>0</v>
      </c>
      <c r="T23" s="44">
        <v>0</v>
      </c>
      <c r="U23" s="44">
        <v>0</v>
      </c>
      <c r="V23" s="44">
        <v>0</v>
      </c>
      <c r="W23" s="44">
        <v>0</v>
      </c>
      <c r="X23" s="44">
        <v>0</v>
      </c>
      <c r="Y23" s="44">
        <v>0</v>
      </c>
      <c r="Z23" s="44">
        <v>0</v>
      </c>
      <c r="AA23" s="44">
        <v>0</v>
      </c>
      <c r="AB23" s="44">
        <v>0</v>
      </c>
      <c r="AC23" s="44">
        <v>0</v>
      </c>
      <c r="AD23" s="44">
        <v>0</v>
      </c>
      <c r="AE23" s="44">
        <v>0</v>
      </c>
      <c r="AG23" s="45">
        <v>0</v>
      </c>
      <c r="AH23" s="44">
        <v>0</v>
      </c>
      <c r="AI23" s="44">
        <v>0</v>
      </c>
      <c r="AJ23" s="44">
        <v>0</v>
      </c>
      <c r="AK23" s="44">
        <v>0</v>
      </c>
      <c r="AL23" s="44">
        <v>0</v>
      </c>
      <c r="AM23" s="44">
        <v>0</v>
      </c>
      <c r="AN23" s="44">
        <v>0</v>
      </c>
      <c r="AO23" s="44">
        <v>0</v>
      </c>
      <c r="AP23" s="44">
        <v>0</v>
      </c>
      <c r="AQ23" s="44">
        <v>0</v>
      </c>
      <c r="AR23" s="44">
        <v>0</v>
      </c>
      <c r="AS23" s="44">
        <v>0</v>
      </c>
      <c r="AU23" s="45">
        <v>0</v>
      </c>
      <c r="AV23" s="44">
        <v>0</v>
      </c>
      <c r="AW23" s="44">
        <v>0</v>
      </c>
      <c r="AX23" s="44">
        <v>0</v>
      </c>
      <c r="AY23" s="44">
        <v>0</v>
      </c>
      <c r="AZ23" s="44">
        <v>0</v>
      </c>
      <c r="BA23" s="44">
        <v>0</v>
      </c>
      <c r="BB23" s="44">
        <v>0</v>
      </c>
      <c r="BC23" s="44">
        <v>0</v>
      </c>
      <c r="BD23" s="44">
        <v>0</v>
      </c>
      <c r="BE23" s="44">
        <v>0</v>
      </c>
      <c r="BF23" s="44">
        <v>0</v>
      </c>
      <c r="BG23" s="44">
        <v>0</v>
      </c>
      <c r="BI23" s="45">
        <v>0</v>
      </c>
      <c r="BJ23" s="44">
        <v>0</v>
      </c>
      <c r="BK23" s="44">
        <v>0</v>
      </c>
      <c r="BL23" s="44">
        <v>0</v>
      </c>
      <c r="BM23" s="44">
        <v>0</v>
      </c>
      <c r="BN23" s="44">
        <v>0</v>
      </c>
      <c r="BO23" s="44">
        <v>0</v>
      </c>
      <c r="BP23" s="44">
        <v>0</v>
      </c>
      <c r="BQ23" s="44">
        <v>0</v>
      </c>
      <c r="BR23" s="44">
        <v>0</v>
      </c>
      <c r="BS23" s="44">
        <v>0</v>
      </c>
      <c r="BT23" s="44">
        <v>0</v>
      </c>
      <c r="BU23" s="44">
        <v>0</v>
      </c>
      <c r="BW23" s="45">
        <v>0</v>
      </c>
      <c r="BX23" s="44">
        <v>0</v>
      </c>
      <c r="BY23" s="44">
        <v>0</v>
      </c>
      <c r="BZ23" s="44">
        <v>0</v>
      </c>
      <c r="CA23" s="44">
        <v>0</v>
      </c>
      <c r="CB23" s="44">
        <v>0</v>
      </c>
      <c r="CC23" s="44">
        <v>0</v>
      </c>
      <c r="CD23" s="44">
        <v>0</v>
      </c>
      <c r="CE23" s="44">
        <v>0</v>
      </c>
      <c r="CF23" s="44">
        <v>0</v>
      </c>
      <c r="CG23" s="44">
        <v>0</v>
      </c>
      <c r="CH23" s="44">
        <v>0</v>
      </c>
      <c r="CI23" s="44">
        <v>0</v>
      </c>
      <c r="CJ23" s="113"/>
      <c r="CK23" s="45">
        <v>0</v>
      </c>
      <c r="CL23" s="44">
        <v>0</v>
      </c>
      <c r="CM23" s="44">
        <v>0</v>
      </c>
      <c r="CN23" s="44">
        <v>0</v>
      </c>
      <c r="CO23" s="44">
        <v>0</v>
      </c>
      <c r="CP23" s="44">
        <v>0</v>
      </c>
      <c r="CQ23" s="44">
        <v>0</v>
      </c>
      <c r="CR23" s="44">
        <v>0</v>
      </c>
      <c r="CS23" s="44">
        <v>0</v>
      </c>
      <c r="CT23" s="44">
        <v>0</v>
      </c>
      <c r="CU23" s="44">
        <v>0</v>
      </c>
      <c r="CV23" s="44">
        <v>0</v>
      </c>
      <c r="CW23" s="44">
        <v>0</v>
      </c>
      <c r="CY23" s="45">
        <v>0</v>
      </c>
      <c r="CZ23" s="45">
        <v>0</v>
      </c>
      <c r="DA23" s="45">
        <v>0</v>
      </c>
      <c r="DB23" s="45">
        <v>0</v>
      </c>
      <c r="DC23" s="45">
        <v>0</v>
      </c>
      <c r="DD23" s="45">
        <v>0</v>
      </c>
      <c r="DE23" s="45">
        <v>0</v>
      </c>
      <c r="DF23" s="45">
        <v>0</v>
      </c>
      <c r="DG23" s="45">
        <v>0</v>
      </c>
      <c r="DH23" s="45">
        <v>0</v>
      </c>
      <c r="DI23" s="45">
        <v>0</v>
      </c>
      <c r="DJ23" s="45">
        <v>0</v>
      </c>
      <c r="DK23" s="45">
        <v>0</v>
      </c>
      <c r="DM23" s="45">
        <v>0</v>
      </c>
      <c r="DN23" s="45">
        <v>0</v>
      </c>
      <c r="DO23" s="45">
        <v>0</v>
      </c>
      <c r="DP23" s="45">
        <v>0</v>
      </c>
      <c r="DQ23" s="45">
        <v>0</v>
      </c>
      <c r="DR23" s="45">
        <v>0</v>
      </c>
      <c r="DS23" s="45">
        <v>0</v>
      </c>
      <c r="DT23" s="45">
        <v>0</v>
      </c>
      <c r="DU23" s="44">
        <v>0</v>
      </c>
      <c r="DV23" s="44">
        <v>0</v>
      </c>
      <c r="DW23" s="44">
        <v>0</v>
      </c>
      <c r="DX23" s="44">
        <v>0</v>
      </c>
      <c r="DY23" s="44">
        <v>0</v>
      </c>
      <c r="EA23" s="45">
        <v>0</v>
      </c>
      <c r="EB23" s="45">
        <v>0</v>
      </c>
      <c r="EC23" s="45">
        <v>0</v>
      </c>
      <c r="ED23" s="45">
        <v>0</v>
      </c>
      <c r="EE23" s="45">
        <v>0</v>
      </c>
      <c r="EF23" s="45">
        <v>0</v>
      </c>
      <c r="EG23" s="45">
        <v>0</v>
      </c>
      <c r="EH23" s="45">
        <v>0</v>
      </c>
      <c r="EI23" s="45">
        <v>0</v>
      </c>
      <c r="EJ23" s="45">
        <v>0</v>
      </c>
      <c r="EK23" s="45">
        <v>0</v>
      </c>
      <c r="EL23" s="45">
        <v>0</v>
      </c>
      <c r="EM23" s="45">
        <v>0</v>
      </c>
      <c r="EO23" s="45">
        <v>0</v>
      </c>
      <c r="EP23" s="45">
        <f t="shared" si="26"/>
        <v>0</v>
      </c>
      <c r="EQ23" s="58">
        <v>0</v>
      </c>
      <c r="ER23" s="58">
        <v>0</v>
      </c>
      <c r="ES23" s="58">
        <v>0</v>
      </c>
      <c r="ET23" s="58">
        <v>0</v>
      </c>
      <c r="EU23" s="58">
        <v>0</v>
      </c>
      <c r="EV23" s="58">
        <v>0</v>
      </c>
      <c r="EW23" s="58">
        <v>0</v>
      </c>
      <c r="EX23" s="58">
        <v>0</v>
      </c>
      <c r="EY23" s="58">
        <v>0</v>
      </c>
      <c r="EZ23" s="58">
        <v>0</v>
      </c>
      <c r="FA23" s="58">
        <v>0</v>
      </c>
      <c r="FB23" s="58">
        <v>0</v>
      </c>
      <c r="FC23" s="49"/>
      <c r="FE23" s="45">
        <v>0</v>
      </c>
      <c r="FF23" s="45">
        <v>0</v>
      </c>
      <c r="FG23" s="58">
        <v>0</v>
      </c>
      <c r="FH23" s="58">
        <v>0</v>
      </c>
      <c r="FI23" s="58">
        <v>0</v>
      </c>
      <c r="FJ23" s="58">
        <v>0</v>
      </c>
      <c r="FK23" s="58">
        <v>0</v>
      </c>
      <c r="FL23" s="58">
        <v>0</v>
      </c>
      <c r="FM23" s="58">
        <v>0</v>
      </c>
      <c r="FN23" s="58">
        <v>0</v>
      </c>
      <c r="FO23" s="58">
        <v>0</v>
      </c>
      <c r="FP23" s="58">
        <v>0</v>
      </c>
      <c r="FQ23" s="58">
        <v>0</v>
      </c>
      <c r="FR23" s="58">
        <v>0</v>
      </c>
    </row>
    <row r="24" spans="2:175" hidden="1" outlineLevel="1" x14ac:dyDescent="0.25">
      <c r="B24" s="118">
        <v>191</v>
      </c>
      <c r="C24" s="130" t="s">
        <v>186</v>
      </c>
      <c r="D24" s="105"/>
      <c r="E24" s="45">
        <v>0</v>
      </c>
      <c r="F24" s="44">
        <v>0</v>
      </c>
      <c r="G24" s="44">
        <v>0</v>
      </c>
      <c r="H24" s="44">
        <v>0</v>
      </c>
      <c r="I24" s="44">
        <v>0</v>
      </c>
      <c r="J24" s="44">
        <v>0</v>
      </c>
      <c r="K24" s="44">
        <v>0</v>
      </c>
      <c r="L24" s="44">
        <v>0</v>
      </c>
      <c r="M24" s="44">
        <v>0</v>
      </c>
      <c r="N24" s="44">
        <v>0</v>
      </c>
      <c r="O24" s="44">
        <v>0</v>
      </c>
      <c r="P24" s="44">
        <v>0</v>
      </c>
      <c r="Q24" s="44">
        <v>0</v>
      </c>
      <c r="S24" s="45">
        <v>0</v>
      </c>
      <c r="T24" s="44">
        <v>0</v>
      </c>
      <c r="U24" s="44">
        <v>0</v>
      </c>
      <c r="V24" s="44">
        <v>0</v>
      </c>
      <c r="W24" s="44">
        <v>0</v>
      </c>
      <c r="X24" s="44">
        <v>0</v>
      </c>
      <c r="Y24" s="44">
        <v>0</v>
      </c>
      <c r="Z24" s="44">
        <v>0</v>
      </c>
      <c r="AA24" s="44">
        <v>0</v>
      </c>
      <c r="AB24" s="44">
        <v>0</v>
      </c>
      <c r="AC24" s="44">
        <v>0</v>
      </c>
      <c r="AD24" s="44">
        <v>0</v>
      </c>
      <c r="AE24" s="44">
        <v>0</v>
      </c>
      <c r="AG24" s="45">
        <v>0</v>
      </c>
      <c r="AH24" s="44">
        <v>0</v>
      </c>
      <c r="AI24" s="44">
        <v>0</v>
      </c>
      <c r="AJ24" s="44">
        <v>0</v>
      </c>
      <c r="AK24" s="44">
        <v>0</v>
      </c>
      <c r="AL24" s="44">
        <v>0</v>
      </c>
      <c r="AM24" s="44">
        <v>0</v>
      </c>
      <c r="AN24" s="44">
        <v>0</v>
      </c>
      <c r="AO24" s="44">
        <v>0</v>
      </c>
      <c r="AP24" s="44">
        <v>0</v>
      </c>
      <c r="AQ24" s="44">
        <v>0</v>
      </c>
      <c r="AR24" s="44">
        <v>0</v>
      </c>
      <c r="AS24" s="44">
        <v>0</v>
      </c>
      <c r="AU24" s="45">
        <v>0</v>
      </c>
      <c r="AV24" s="44">
        <v>0</v>
      </c>
      <c r="AW24" s="44">
        <v>0</v>
      </c>
      <c r="AX24" s="44">
        <v>0</v>
      </c>
      <c r="AY24" s="44">
        <v>0</v>
      </c>
      <c r="AZ24" s="44">
        <v>0</v>
      </c>
      <c r="BA24" s="44">
        <v>0</v>
      </c>
      <c r="BB24" s="44">
        <v>0</v>
      </c>
      <c r="BC24" s="44">
        <v>0</v>
      </c>
      <c r="BD24" s="44">
        <v>0</v>
      </c>
      <c r="BE24" s="44">
        <v>0</v>
      </c>
      <c r="BF24" s="44">
        <v>0</v>
      </c>
      <c r="BG24" s="44">
        <v>0</v>
      </c>
      <c r="BI24" s="45">
        <v>0</v>
      </c>
      <c r="BJ24" s="44">
        <v>0</v>
      </c>
      <c r="BK24" s="44">
        <v>0</v>
      </c>
      <c r="BL24" s="44">
        <v>0</v>
      </c>
      <c r="BM24" s="44">
        <v>0</v>
      </c>
      <c r="BN24" s="44">
        <v>0</v>
      </c>
      <c r="BO24" s="44">
        <v>0</v>
      </c>
      <c r="BP24" s="44">
        <v>0</v>
      </c>
      <c r="BQ24" s="44">
        <v>0</v>
      </c>
      <c r="BR24" s="44">
        <v>0</v>
      </c>
      <c r="BS24" s="44">
        <v>0</v>
      </c>
      <c r="BT24" s="44">
        <v>0</v>
      </c>
      <c r="BU24" s="44">
        <v>0</v>
      </c>
      <c r="BW24" s="45">
        <v>0</v>
      </c>
      <c r="BX24" s="44">
        <v>0</v>
      </c>
      <c r="BY24" s="44">
        <v>0</v>
      </c>
      <c r="BZ24" s="44">
        <v>0</v>
      </c>
      <c r="CA24" s="44">
        <v>0</v>
      </c>
      <c r="CB24" s="44">
        <v>0</v>
      </c>
      <c r="CC24" s="44">
        <v>0</v>
      </c>
      <c r="CD24" s="44">
        <v>0</v>
      </c>
      <c r="CE24" s="44">
        <v>0</v>
      </c>
      <c r="CF24" s="44">
        <v>0</v>
      </c>
      <c r="CG24" s="44">
        <v>0</v>
      </c>
      <c r="CH24" s="44">
        <v>0</v>
      </c>
      <c r="CI24" s="44">
        <v>0</v>
      </c>
      <c r="CJ24" s="113"/>
      <c r="CK24" s="45">
        <v>0</v>
      </c>
      <c r="CL24" s="44">
        <v>0</v>
      </c>
      <c r="CM24" s="44">
        <v>0</v>
      </c>
      <c r="CN24" s="44">
        <v>0</v>
      </c>
      <c r="CO24" s="44">
        <v>0</v>
      </c>
      <c r="CP24" s="44">
        <v>0</v>
      </c>
      <c r="CQ24" s="44">
        <v>0</v>
      </c>
      <c r="CR24" s="44">
        <v>0</v>
      </c>
      <c r="CS24" s="44">
        <v>0</v>
      </c>
      <c r="CT24" s="44">
        <v>0</v>
      </c>
      <c r="CU24" s="44">
        <v>0</v>
      </c>
      <c r="CV24" s="44">
        <v>0</v>
      </c>
      <c r="CW24" s="44">
        <v>0</v>
      </c>
      <c r="CY24" s="45">
        <v>0</v>
      </c>
      <c r="CZ24" s="45">
        <v>0</v>
      </c>
      <c r="DA24" s="45">
        <v>0</v>
      </c>
      <c r="DB24" s="45">
        <v>0</v>
      </c>
      <c r="DC24" s="45">
        <v>0</v>
      </c>
      <c r="DD24" s="45">
        <v>0</v>
      </c>
      <c r="DE24" s="45">
        <v>0</v>
      </c>
      <c r="DF24" s="45">
        <v>0</v>
      </c>
      <c r="DG24" s="45">
        <v>0</v>
      </c>
      <c r="DH24" s="45">
        <v>0</v>
      </c>
      <c r="DI24" s="45">
        <v>0</v>
      </c>
      <c r="DJ24" s="45">
        <v>0</v>
      </c>
      <c r="DK24" s="45">
        <v>0</v>
      </c>
      <c r="DM24" s="45">
        <v>0</v>
      </c>
      <c r="DN24" s="45">
        <v>0</v>
      </c>
      <c r="DO24" s="45">
        <v>0</v>
      </c>
      <c r="DP24" s="45">
        <v>0</v>
      </c>
      <c r="DQ24" s="45">
        <v>0</v>
      </c>
      <c r="DR24" s="45">
        <v>0</v>
      </c>
      <c r="DS24" s="45">
        <v>0</v>
      </c>
      <c r="DT24" s="45">
        <v>0</v>
      </c>
      <c r="DU24" s="44">
        <v>0</v>
      </c>
      <c r="DV24" s="44">
        <v>0</v>
      </c>
      <c r="DW24" s="44">
        <v>0</v>
      </c>
      <c r="DX24" s="44">
        <v>0</v>
      </c>
      <c r="DY24" s="44">
        <v>0</v>
      </c>
      <c r="EA24" s="45">
        <v>0</v>
      </c>
      <c r="EB24" s="45">
        <v>0</v>
      </c>
      <c r="EC24" s="45">
        <v>0</v>
      </c>
      <c r="ED24" s="45">
        <v>0</v>
      </c>
      <c r="EE24" s="45">
        <v>0</v>
      </c>
      <c r="EF24" s="45">
        <v>0</v>
      </c>
      <c r="EG24" s="45">
        <v>0</v>
      </c>
      <c r="EH24" s="45">
        <v>0</v>
      </c>
      <c r="EI24" s="45">
        <v>0</v>
      </c>
      <c r="EJ24" s="45">
        <v>0</v>
      </c>
      <c r="EK24" s="45">
        <v>0</v>
      </c>
      <c r="EL24" s="45">
        <v>0</v>
      </c>
      <c r="EM24" s="45">
        <v>0</v>
      </c>
      <c r="EO24" s="45">
        <v>0</v>
      </c>
      <c r="EP24" s="45">
        <f t="shared" si="26"/>
        <v>0</v>
      </c>
      <c r="EQ24" s="58">
        <v>0</v>
      </c>
      <c r="ER24" s="58">
        <v>0</v>
      </c>
      <c r="ES24" s="58">
        <v>0</v>
      </c>
      <c r="ET24" s="58">
        <v>0</v>
      </c>
      <c r="EU24" s="58">
        <v>0</v>
      </c>
      <c r="EV24" s="58">
        <v>0</v>
      </c>
      <c r="EW24" s="58">
        <v>0</v>
      </c>
      <c r="EX24" s="58">
        <v>0</v>
      </c>
      <c r="EY24" s="58">
        <v>0</v>
      </c>
      <c r="EZ24" s="58">
        <v>0</v>
      </c>
      <c r="FA24" s="58">
        <v>0</v>
      </c>
      <c r="FB24" s="58">
        <v>0</v>
      </c>
      <c r="FC24" s="49"/>
      <c r="FE24" s="45">
        <v>0</v>
      </c>
      <c r="FF24" s="45">
        <v>0</v>
      </c>
      <c r="FG24" s="58">
        <v>0</v>
      </c>
      <c r="FH24" s="58">
        <v>0</v>
      </c>
      <c r="FI24" s="58">
        <v>0</v>
      </c>
      <c r="FJ24" s="58">
        <v>0</v>
      </c>
      <c r="FK24" s="58">
        <v>0</v>
      </c>
      <c r="FL24" s="58">
        <v>0</v>
      </c>
      <c r="FM24" s="58">
        <v>0</v>
      </c>
      <c r="FN24" s="58">
        <v>0</v>
      </c>
      <c r="FO24" s="58">
        <v>0</v>
      </c>
      <c r="FP24" s="58">
        <v>0</v>
      </c>
      <c r="FQ24" s="58">
        <v>0</v>
      </c>
      <c r="FR24" s="58">
        <v>0</v>
      </c>
    </row>
    <row r="25" spans="2:175" collapsed="1" x14ac:dyDescent="0.25">
      <c r="B25" s="118">
        <v>80</v>
      </c>
      <c r="C25" s="122" t="s">
        <v>187</v>
      </c>
      <c r="E25" s="45">
        <v>0</v>
      </c>
      <c r="F25" s="45">
        <v>0</v>
      </c>
      <c r="G25" s="45">
        <v>0</v>
      </c>
      <c r="H25" s="45">
        <v>0</v>
      </c>
      <c r="I25" s="45">
        <v>0</v>
      </c>
      <c r="J25" s="45">
        <v>0</v>
      </c>
      <c r="K25" s="45">
        <v>0</v>
      </c>
      <c r="L25" s="45">
        <v>0</v>
      </c>
      <c r="M25" s="45">
        <v>0</v>
      </c>
      <c r="N25" s="45">
        <v>0</v>
      </c>
      <c r="O25" s="45">
        <v>0</v>
      </c>
      <c r="P25" s="45">
        <v>0</v>
      </c>
      <c r="Q25" s="45">
        <v>0</v>
      </c>
      <c r="S25" s="45">
        <v>0</v>
      </c>
      <c r="T25" s="45">
        <v>0</v>
      </c>
      <c r="U25" s="45">
        <v>0</v>
      </c>
      <c r="V25" s="45">
        <v>0</v>
      </c>
      <c r="W25" s="45">
        <v>0</v>
      </c>
      <c r="X25" s="45">
        <v>0</v>
      </c>
      <c r="Y25" s="45">
        <v>0</v>
      </c>
      <c r="Z25" s="45">
        <v>0</v>
      </c>
      <c r="AA25" s="45">
        <v>0</v>
      </c>
      <c r="AB25" s="45">
        <v>0</v>
      </c>
      <c r="AC25" s="45">
        <v>0</v>
      </c>
      <c r="AD25" s="45">
        <v>0</v>
      </c>
      <c r="AE25" s="45">
        <v>0</v>
      </c>
      <c r="AG25" s="45">
        <v>122.42400000000001</v>
      </c>
      <c r="AH25" s="45">
        <v>0</v>
      </c>
      <c r="AI25" s="45">
        <v>0</v>
      </c>
      <c r="AJ25" s="45">
        <v>0</v>
      </c>
      <c r="AK25" s="45">
        <v>0</v>
      </c>
      <c r="AL25" s="45">
        <v>0</v>
      </c>
      <c r="AM25" s="45">
        <v>0</v>
      </c>
      <c r="AN25" s="45">
        <v>122.42400000000001</v>
      </c>
      <c r="AO25" s="45">
        <v>0</v>
      </c>
      <c r="AP25" s="45">
        <v>0</v>
      </c>
      <c r="AQ25" s="45">
        <v>0</v>
      </c>
      <c r="AR25" s="45">
        <v>0</v>
      </c>
      <c r="AS25" s="45">
        <v>0</v>
      </c>
      <c r="AU25" s="45">
        <v>0</v>
      </c>
      <c r="AV25" s="45">
        <v>0</v>
      </c>
      <c r="AW25" s="45">
        <v>0</v>
      </c>
      <c r="AX25" s="45">
        <v>0</v>
      </c>
      <c r="AY25" s="45">
        <v>0</v>
      </c>
      <c r="AZ25" s="45">
        <v>0</v>
      </c>
      <c r="BA25" s="45">
        <v>0</v>
      </c>
      <c r="BB25" s="45">
        <v>0</v>
      </c>
      <c r="BC25" s="45">
        <v>0</v>
      </c>
      <c r="BD25" s="45">
        <v>0</v>
      </c>
      <c r="BE25" s="45">
        <v>0</v>
      </c>
      <c r="BF25" s="45">
        <v>0</v>
      </c>
      <c r="BG25" s="45">
        <v>0</v>
      </c>
      <c r="BI25" s="45">
        <v>0</v>
      </c>
      <c r="BJ25" s="45">
        <v>0</v>
      </c>
      <c r="BK25" s="45">
        <v>0</v>
      </c>
      <c r="BL25" s="45">
        <v>0</v>
      </c>
      <c r="BM25" s="45">
        <v>0</v>
      </c>
      <c r="BN25" s="45">
        <v>0</v>
      </c>
      <c r="BO25" s="45">
        <v>0</v>
      </c>
      <c r="BP25" s="45">
        <v>0</v>
      </c>
      <c r="BQ25" s="45">
        <v>0</v>
      </c>
      <c r="BR25" s="45">
        <v>0</v>
      </c>
      <c r="BS25" s="45">
        <v>0</v>
      </c>
      <c r="BT25" s="45">
        <v>0</v>
      </c>
      <c r="BU25" s="45">
        <v>0</v>
      </c>
      <c r="BW25" s="45">
        <v>3388.3009999999999</v>
      </c>
      <c r="BX25" s="45">
        <v>0</v>
      </c>
      <c r="BY25" s="45">
        <v>0</v>
      </c>
      <c r="BZ25" s="45">
        <v>0</v>
      </c>
      <c r="CA25" s="45">
        <v>0</v>
      </c>
      <c r="CB25" s="45">
        <v>0</v>
      </c>
      <c r="CC25" s="45">
        <v>0</v>
      </c>
      <c r="CD25" s="45">
        <v>0</v>
      </c>
      <c r="CE25" s="45">
        <v>0</v>
      </c>
      <c r="CF25" s="45">
        <v>0</v>
      </c>
      <c r="CG25" s="45">
        <v>0</v>
      </c>
      <c r="CH25" s="45">
        <v>0</v>
      </c>
      <c r="CI25" s="45">
        <v>3388.3009999999999</v>
      </c>
      <c r="CJ25" s="113"/>
      <c r="CK25" s="45">
        <v>14854.87637</v>
      </c>
      <c r="CL25" s="45">
        <v>0</v>
      </c>
      <c r="CM25" s="45">
        <v>0</v>
      </c>
      <c r="CN25" s="45">
        <v>0</v>
      </c>
      <c r="CO25" s="45">
        <v>0</v>
      </c>
      <c r="CP25" s="45">
        <v>0</v>
      </c>
      <c r="CQ25" s="45">
        <v>0</v>
      </c>
      <c r="CR25" s="45">
        <v>0</v>
      </c>
      <c r="CS25" s="45">
        <v>0</v>
      </c>
      <c r="CT25" s="45">
        <v>0</v>
      </c>
      <c r="CU25" s="45">
        <v>0</v>
      </c>
      <c r="CV25" s="45">
        <v>0</v>
      </c>
      <c r="CW25" s="45">
        <v>14854.87637</v>
      </c>
      <c r="CY25" s="45">
        <v>31535.9359</v>
      </c>
      <c r="CZ25" s="45">
        <v>0</v>
      </c>
      <c r="DA25" s="45">
        <v>0</v>
      </c>
      <c r="DB25" s="45">
        <v>0</v>
      </c>
      <c r="DC25" s="45">
        <v>0</v>
      </c>
      <c r="DD25" s="45">
        <v>0</v>
      </c>
      <c r="DE25" s="45">
        <v>0</v>
      </c>
      <c r="DF25" s="45">
        <v>0</v>
      </c>
      <c r="DG25" s="45">
        <v>0</v>
      </c>
      <c r="DH25" s="45">
        <v>0</v>
      </c>
      <c r="DI25" s="45">
        <v>0</v>
      </c>
      <c r="DJ25" s="45">
        <v>0</v>
      </c>
      <c r="DK25" s="45">
        <v>31535.9359</v>
      </c>
      <c r="DM25" s="45">
        <v>20007.314030000001</v>
      </c>
      <c r="DN25" s="45">
        <v>0</v>
      </c>
      <c r="DO25" s="45">
        <v>0</v>
      </c>
      <c r="DP25" s="45">
        <v>0</v>
      </c>
      <c r="DQ25" s="45">
        <v>0</v>
      </c>
      <c r="DR25" s="45">
        <v>0</v>
      </c>
      <c r="DS25" s="45">
        <v>0</v>
      </c>
      <c r="DT25" s="45">
        <v>0</v>
      </c>
      <c r="DU25" s="45">
        <v>0</v>
      </c>
      <c r="DV25" s="45">
        <v>0</v>
      </c>
      <c r="DW25" s="45">
        <v>0</v>
      </c>
      <c r="DX25" s="45">
        <v>0</v>
      </c>
      <c r="DY25" s="45">
        <v>20007.314030000001</v>
      </c>
      <c r="EA25" s="45">
        <v>0</v>
      </c>
      <c r="EB25" s="45">
        <v>0</v>
      </c>
      <c r="EC25" s="45">
        <v>0</v>
      </c>
      <c r="ED25" s="45">
        <v>0</v>
      </c>
      <c r="EE25" s="45">
        <v>0</v>
      </c>
      <c r="EF25" s="45">
        <v>0</v>
      </c>
      <c r="EG25" s="45">
        <v>0</v>
      </c>
      <c r="EH25" s="45">
        <v>0</v>
      </c>
      <c r="EI25" s="45">
        <v>0</v>
      </c>
      <c r="EJ25" s="45">
        <v>0</v>
      </c>
      <c r="EK25" s="45">
        <v>0</v>
      </c>
      <c r="EL25" s="45">
        <v>0</v>
      </c>
      <c r="EM25" s="45">
        <v>0</v>
      </c>
      <c r="EO25" s="45">
        <f>SUM(EO26:EO30)</f>
        <v>25500</v>
      </c>
      <c r="EP25" s="45">
        <f>SUM(EP26:EP30)</f>
        <v>3119.54</v>
      </c>
      <c r="EQ25" s="45">
        <f t="shared" ref="EQ25:FB25" si="27">SUM(EQ26:EQ30)</f>
        <v>0</v>
      </c>
      <c r="ER25" s="45">
        <f t="shared" si="27"/>
        <v>0</v>
      </c>
      <c r="ES25" s="45">
        <f t="shared" si="27"/>
        <v>0</v>
      </c>
      <c r="ET25" s="45">
        <f t="shared" si="27"/>
        <v>0</v>
      </c>
      <c r="EU25" s="45">
        <f t="shared" si="27"/>
        <v>0</v>
      </c>
      <c r="EV25" s="45">
        <f t="shared" si="27"/>
        <v>0</v>
      </c>
      <c r="EW25" s="45">
        <f t="shared" si="27"/>
        <v>0</v>
      </c>
      <c r="EX25" s="45">
        <f t="shared" si="27"/>
        <v>0</v>
      </c>
      <c r="EY25" s="45">
        <f t="shared" si="27"/>
        <v>3119.54</v>
      </c>
      <c r="EZ25" s="45">
        <f t="shared" si="27"/>
        <v>0</v>
      </c>
      <c r="FA25" s="45">
        <f t="shared" si="27"/>
        <v>0</v>
      </c>
      <c r="FB25" s="45">
        <f t="shared" si="27"/>
        <v>0</v>
      </c>
      <c r="FC25" s="49" t="s">
        <v>188</v>
      </c>
      <c r="FE25" s="45">
        <f>SUM(FE26:FE30)</f>
        <v>26650</v>
      </c>
      <c r="FF25" s="45">
        <f>SUM(FF26:FF30)</f>
        <v>10000</v>
      </c>
      <c r="FG25" s="45">
        <f t="shared" ref="FG25" si="28">SUM(FG26:FG30)</f>
        <v>0</v>
      </c>
      <c r="FH25" s="45">
        <f t="shared" ref="FH25" si="29">SUM(FH26:FH30)</f>
        <v>0</v>
      </c>
      <c r="FI25" s="45">
        <f t="shared" ref="FI25" si="30">SUM(FI26:FI30)</f>
        <v>0</v>
      </c>
      <c r="FJ25" s="45">
        <f t="shared" ref="FJ25" si="31">SUM(FJ26:FJ30)</f>
        <v>0</v>
      </c>
      <c r="FK25" s="45">
        <f t="shared" ref="FK25" si="32">SUM(FK26:FK30)</f>
        <v>0</v>
      </c>
      <c r="FL25" s="45">
        <f t="shared" ref="FL25" si="33">SUM(FL26:FL30)</f>
        <v>0</v>
      </c>
      <c r="FM25" s="45">
        <f t="shared" ref="FM25" si="34">SUM(FM26:FM30)</f>
        <v>0</v>
      </c>
      <c r="FN25" s="45">
        <f t="shared" ref="FN25" si="35">SUM(FN26:FN30)</f>
        <v>0</v>
      </c>
      <c r="FO25" s="45">
        <f t="shared" ref="FO25" si="36">SUM(FO26:FO30)</f>
        <v>0</v>
      </c>
      <c r="FP25" s="45">
        <f t="shared" ref="FP25" si="37">SUM(FP26:FP30)</f>
        <v>0</v>
      </c>
      <c r="FQ25" s="45">
        <f t="shared" ref="FQ25" si="38">SUM(FQ26:FQ30)</f>
        <v>0</v>
      </c>
      <c r="FR25" s="45">
        <f t="shared" ref="FR25" si="39">SUM(FR26:FR30)</f>
        <v>0</v>
      </c>
      <c r="FS25" s="49" t="s">
        <v>189</v>
      </c>
    </row>
    <row r="26" spans="2:175" hidden="1" outlineLevel="1" x14ac:dyDescent="0.25">
      <c r="B26" s="118">
        <v>81</v>
      </c>
      <c r="C26" s="121" t="s">
        <v>190</v>
      </c>
      <c r="E26" s="45">
        <v>0</v>
      </c>
      <c r="F26" s="44">
        <v>0</v>
      </c>
      <c r="G26" s="44">
        <v>0</v>
      </c>
      <c r="H26" s="44">
        <v>0</v>
      </c>
      <c r="I26" s="44">
        <v>0</v>
      </c>
      <c r="J26" s="44">
        <v>0</v>
      </c>
      <c r="K26" s="44">
        <v>0</v>
      </c>
      <c r="L26" s="44">
        <v>0</v>
      </c>
      <c r="M26" s="44">
        <v>0</v>
      </c>
      <c r="N26" s="44">
        <v>0</v>
      </c>
      <c r="O26" s="44">
        <v>0</v>
      </c>
      <c r="P26" s="44">
        <v>0</v>
      </c>
      <c r="Q26" s="44">
        <v>0</v>
      </c>
      <c r="S26" s="45">
        <v>0</v>
      </c>
      <c r="T26" s="44">
        <v>0</v>
      </c>
      <c r="U26" s="44">
        <v>0</v>
      </c>
      <c r="V26" s="44">
        <v>0</v>
      </c>
      <c r="W26" s="44">
        <v>0</v>
      </c>
      <c r="X26" s="44">
        <v>0</v>
      </c>
      <c r="Y26" s="44">
        <v>0</v>
      </c>
      <c r="Z26" s="44">
        <v>0</v>
      </c>
      <c r="AA26" s="44">
        <v>0</v>
      </c>
      <c r="AB26" s="44">
        <v>0</v>
      </c>
      <c r="AC26" s="44">
        <v>0</v>
      </c>
      <c r="AD26" s="44">
        <v>0</v>
      </c>
      <c r="AE26" s="44">
        <v>0</v>
      </c>
      <c r="AG26" s="45">
        <v>0</v>
      </c>
      <c r="AH26" s="44">
        <v>0</v>
      </c>
      <c r="AI26" s="44">
        <v>0</v>
      </c>
      <c r="AJ26" s="44">
        <v>0</v>
      </c>
      <c r="AK26" s="44">
        <v>0</v>
      </c>
      <c r="AL26" s="44">
        <v>0</v>
      </c>
      <c r="AM26" s="44">
        <v>0</v>
      </c>
      <c r="AN26" s="44">
        <v>0</v>
      </c>
      <c r="AO26" s="44">
        <v>0</v>
      </c>
      <c r="AP26" s="44">
        <v>0</v>
      </c>
      <c r="AQ26" s="44">
        <v>0</v>
      </c>
      <c r="AR26" s="44">
        <v>0</v>
      </c>
      <c r="AS26" s="44">
        <v>0</v>
      </c>
      <c r="AU26" s="45">
        <v>0</v>
      </c>
      <c r="AV26" s="44">
        <v>0</v>
      </c>
      <c r="AW26" s="44">
        <v>0</v>
      </c>
      <c r="AX26" s="44">
        <v>0</v>
      </c>
      <c r="AY26" s="44">
        <v>0</v>
      </c>
      <c r="AZ26" s="44">
        <v>0</v>
      </c>
      <c r="BA26" s="44">
        <v>0</v>
      </c>
      <c r="BB26" s="44">
        <v>0</v>
      </c>
      <c r="BC26" s="44">
        <v>0</v>
      </c>
      <c r="BD26" s="44">
        <v>0</v>
      </c>
      <c r="BE26" s="44">
        <v>0</v>
      </c>
      <c r="BF26" s="44">
        <v>0</v>
      </c>
      <c r="BG26" s="44">
        <v>0</v>
      </c>
      <c r="BI26" s="45">
        <v>0</v>
      </c>
      <c r="BJ26" s="44">
        <v>0</v>
      </c>
      <c r="BK26" s="44">
        <v>0</v>
      </c>
      <c r="BL26" s="44">
        <v>0</v>
      </c>
      <c r="BM26" s="44">
        <v>0</v>
      </c>
      <c r="BN26" s="44">
        <v>0</v>
      </c>
      <c r="BO26" s="44">
        <v>0</v>
      </c>
      <c r="BP26" s="44">
        <v>0</v>
      </c>
      <c r="BQ26" s="44">
        <v>0</v>
      </c>
      <c r="BR26" s="44">
        <v>0</v>
      </c>
      <c r="BS26" s="44">
        <v>0</v>
      </c>
      <c r="BT26" s="44">
        <v>0</v>
      </c>
      <c r="BU26" s="44">
        <v>0</v>
      </c>
      <c r="BW26" s="45">
        <v>0</v>
      </c>
      <c r="BX26" s="44">
        <v>0</v>
      </c>
      <c r="BY26" s="44">
        <v>0</v>
      </c>
      <c r="BZ26" s="44">
        <v>0</v>
      </c>
      <c r="CA26" s="44">
        <v>0</v>
      </c>
      <c r="CB26" s="44">
        <v>0</v>
      </c>
      <c r="CC26" s="44">
        <v>0</v>
      </c>
      <c r="CD26" s="44">
        <v>0</v>
      </c>
      <c r="CE26" s="44">
        <v>0</v>
      </c>
      <c r="CF26" s="44">
        <v>0</v>
      </c>
      <c r="CG26" s="44">
        <v>0</v>
      </c>
      <c r="CH26" s="44">
        <v>0</v>
      </c>
      <c r="CI26" s="44">
        <v>0</v>
      </c>
      <c r="CJ26" s="113"/>
      <c r="CK26" s="45">
        <v>0</v>
      </c>
      <c r="CL26" s="44">
        <v>0</v>
      </c>
      <c r="CM26" s="44">
        <v>0</v>
      </c>
      <c r="CN26" s="44">
        <v>0</v>
      </c>
      <c r="CO26" s="44">
        <v>0</v>
      </c>
      <c r="CP26" s="44">
        <v>0</v>
      </c>
      <c r="CQ26" s="44">
        <v>0</v>
      </c>
      <c r="CR26" s="44">
        <v>0</v>
      </c>
      <c r="CS26" s="44">
        <v>0</v>
      </c>
      <c r="CT26" s="44">
        <v>0</v>
      </c>
      <c r="CU26" s="44">
        <v>0</v>
      </c>
      <c r="CV26" s="44">
        <v>0</v>
      </c>
      <c r="CW26" s="44">
        <v>0</v>
      </c>
      <c r="CY26" s="45">
        <v>0</v>
      </c>
      <c r="CZ26" s="45">
        <v>0</v>
      </c>
      <c r="DA26" s="45">
        <v>0</v>
      </c>
      <c r="DB26" s="45">
        <v>0</v>
      </c>
      <c r="DC26" s="45">
        <v>0</v>
      </c>
      <c r="DD26" s="45">
        <v>0</v>
      </c>
      <c r="DE26" s="45">
        <v>0</v>
      </c>
      <c r="DF26" s="45">
        <v>0</v>
      </c>
      <c r="DG26" s="45">
        <v>0</v>
      </c>
      <c r="DH26" s="45">
        <v>0</v>
      </c>
      <c r="DI26" s="45">
        <v>0</v>
      </c>
      <c r="DJ26" s="45">
        <v>0</v>
      </c>
      <c r="DK26" s="45">
        <v>0</v>
      </c>
      <c r="DM26" s="45">
        <v>0</v>
      </c>
      <c r="DN26" s="45">
        <v>0</v>
      </c>
      <c r="DO26" s="45">
        <v>0</v>
      </c>
      <c r="DP26" s="45">
        <v>0</v>
      </c>
      <c r="DQ26" s="45">
        <v>0</v>
      </c>
      <c r="DR26" s="45">
        <v>0</v>
      </c>
      <c r="DS26" s="45">
        <v>0</v>
      </c>
      <c r="DT26" s="45">
        <v>0</v>
      </c>
      <c r="DU26" s="44">
        <v>0</v>
      </c>
      <c r="DV26" s="44">
        <v>0</v>
      </c>
      <c r="DW26" s="44">
        <v>0</v>
      </c>
      <c r="DX26" s="44">
        <v>0</v>
      </c>
      <c r="DY26" s="44">
        <v>0</v>
      </c>
      <c r="EA26" s="45">
        <v>0</v>
      </c>
      <c r="EB26" s="45">
        <v>0</v>
      </c>
      <c r="EC26" s="45">
        <v>0</v>
      </c>
      <c r="ED26" s="45">
        <v>0</v>
      </c>
      <c r="EE26" s="45">
        <v>0</v>
      </c>
      <c r="EF26" s="45">
        <v>0</v>
      </c>
      <c r="EG26" s="45">
        <v>0</v>
      </c>
      <c r="EH26" s="45">
        <v>0</v>
      </c>
      <c r="EI26" s="45">
        <v>0</v>
      </c>
      <c r="EJ26" s="45">
        <v>0</v>
      </c>
      <c r="EK26" s="45">
        <v>0</v>
      </c>
      <c r="EL26" s="45">
        <v>0</v>
      </c>
      <c r="EM26" s="45">
        <v>0</v>
      </c>
      <c r="EO26" s="45">
        <v>0</v>
      </c>
      <c r="EP26" s="45">
        <f t="shared" si="26"/>
        <v>0</v>
      </c>
      <c r="EQ26" s="58">
        <v>0</v>
      </c>
      <c r="ER26" s="58">
        <v>0</v>
      </c>
      <c r="ES26" s="58">
        <v>0</v>
      </c>
      <c r="ET26" s="58">
        <v>0</v>
      </c>
      <c r="EU26" s="58">
        <v>0</v>
      </c>
      <c r="EV26" s="58">
        <v>0</v>
      </c>
      <c r="EW26" s="58">
        <v>0</v>
      </c>
      <c r="EX26" s="58">
        <v>0</v>
      </c>
      <c r="EY26" s="58">
        <v>0</v>
      </c>
      <c r="EZ26" s="58">
        <v>0</v>
      </c>
      <c r="FA26" s="58">
        <v>0</v>
      </c>
      <c r="FB26" s="58">
        <v>0</v>
      </c>
      <c r="FC26" s="49"/>
      <c r="FE26" s="45">
        <v>0</v>
      </c>
      <c r="FF26" s="45">
        <v>0</v>
      </c>
      <c r="FG26" s="58">
        <v>0</v>
      </c>
      <c r="FH26" s="58">
        <v>0</v>
      </c>
      <c r="FI26" s="58">
        <v>0</v>
      </c>
      <c r="FJ26" s="58">
        <v>0</v>
      </c>
      <c r="FK26" s="58">
        <v>0</v>
      </c>
      <c r="FL26" s="58">
        <v>0</v>
      </c>
      <c r="FM26" s="58">
        <v>0</v>
      </c>
      <c r="FN26" s="58">
        <v>0</v>
      </c>
      <c r="FO26" s="58">
        <v>0</v>
      </c>
      <c r="FP26" s="58">
        <v>0</v>
      </c>
      <c r="FQ26" s="58">
        <v>0</v>
      </c>
      <c r="FR26" s="58">
        <v>0</v>
      </c>
    </row>
    <row r="27" spans="2:175" hidden="1" outlineLevel="1" x14ac:dyDescent="0.25">
      <c r="B27" s="118">
        <v>82</v>
      </c>
      <c r="C27" s="121" t="s">
        <v>191</v>
      </c>
      <c r="E27" s="45">
        <v>0</v>
      </c>
      <c r="F27" s="44">
        <v>0</v>
      </c>
      <c r="G27" s="44">
        <v>0</v>
      </c>
      <c r="H27" s="44">
        <v>0</v>
      </c>
      <c r="I27" s="44">
        <v>0</v>
      </c>
      <c r="J27" s="44">
        <v>0</v>
      </c>
      <c r="K27" s="44">
        <v>0</v>
      </c>
      <c r="L27" s="44">
        <v>0</v>
      </c>
      <c r="M27" s="44">
        <v>0</v>
      </c>
      <c r="N27" s="44">
        <v>0</v>
      </c>
      <c r="O27" s="44">
        <v>0</v>
      </c>
      <c r="P27" s="44">
        <v>0</v>
      </c>
      <c r="Q27" s="44">
        <v>0</v>
      </c>
      <c r="S27" s="45">
        <v>0</v>
      </c>
      <c r="T27" s="44">
        <v>0</v>
      </c>
      <c r="U27" s="44">
        <v>0</v>
      </c>
      <c r="V27" s="44">
        <v>0</v>
      </c>
      <c r="W27" s="44">
        <v>0</v>
      </c>
      <c r="X27" s="44">
        <v>0</v>
      </c>
      <c r="Y27" s="44">
        <v>0</v>
      </c>
      <c r="Z27" s="44">
        <v>0</v>
      </c>
      <c r="AA27" s="44">
        <v>0</v>
      </c>
      <c r="AB27" s="44">
        <v>0</v>
      </c>
      <c r="AC27" s="44">
        <v>0</v>
      </c>
      <c r="AD27" s="44">
        <v>0</v>
      </c>
      <c r="AE27" s="44">
        <v>0</v>
      </c>
      <c r="AG27" s="45">
        <v>122.42400000000001</v>
      </c>
      <c r="AH27" s="44">
        <v>0</v>
      </c>
      <c r="AI27" s="44">
        <v>0</v>
      </c>
      <c r="AJ27" s="44">
        <v>0</v>
      </c>
      <c r="AK27" s="44">
        <v>0</v>
      </c>
      <c r="AL27" s="44">
        <v>0</v>
      </c>
      <c r="AM27" s="44">
        <v>0</v>
      </c>
      <c r="AN27" s="44">
        <v>122.42400000000001</v>
      </c>
      <c r="AO27" s="44">
        <v>0</v>
      </c>
      <c r="AP27" s="44">
        <v>0</v>
      </c>
      <c r="AQ27" s="44">
        <v>0</v>
      </c>
      <c r="AR27" s="44">
        <v>0</v>
      </c>
      <c r="AS27" s="44">
        <v>0</v>
      </c>
      <c r="AU27" s="45">
        <v>0</v>
      </c>
      <c r="AV27" s="44">
        <v>0</v>
      </c>
      <c r="AW27" s="44">
        <v>0</v>
      </c>
      <c r="AX27" s="44">
        <v>0</v>
      </c>
      <c r="AY27" s="44">
        <v>0</v>
      </c>
      <c r="AZ27" s="44">
        <v>0</v>
      </c>
      <c r="BA27" s="44">
        <v>0</v>
      </c>
      <c r="BB27" s="44">
        <v>0</v>
      </c>
      <c r="BC27" s="44">
        <v>0</v>
      </c>
      <c r="BD27" s="44">
        <v>0</v>
      </c>
      <c r="BE27" s="44">
        <v>0</v>
      </c>
      <c r="BF27" s="44">
        <v>0</v>
      </c>
      <c r="BG27" s="44">
        <v>0</v>
      </c>
      <c r="BI27" s="45">
        <v>0</v>
      </c>
      <c r="BJ27" s="44">
        <v>0</v>
      </c>
      <c r="BK27" s="44">
        <v>0</v>
      </c>
      <c r="BL27" s="44">
        <v>0</v>
      </c>
      <c r="BM27" s="44">
        <v>0</v>
      </c>
      <c r="BN27" s="44">
        <v>0</v>
      </c>
      <c r="BO27" s="44">
        <v>0</v>
      </c>
      <c r="BP27" s="44">
        <v>0</v>
      </c>
      <c r="BQ27" s="44">
        <v>0</v>
      </c>
      <c r="BR27" s="44">
        <v>0</v>
      </c>
      <c r="BS27" s="44">
        <v>0</v>
      </c>
      <c r="BT27" s="44">
        <v>0</v>
      </c>
      <c r="BU27" s="44">
        <v>0</v>
      </c>
      <c r="BW27" s="45">
        <v>0</v>
      </c>
      <c r="BX27" s="44">
        <v>0</v>
      </c>
      <c r="BY27" s="44">
        <v>0</v>
      </c>
      <c r="BZ27" s="44">
        <v>0</v>
      </c>
      <c r="CA27" s="44">
        <v>0</v>
      </c>
      <c r="CB27" s="44">
        <v>0</v>
      </c>
      <c r="CC27" s="44">
        <v>0</v>
      </c>
      <c r="CD27" s="44">
        <v>0</v>
      </c>
      <c r="CE27" s="44">
        <v>0</v>
      </c>
      <c r="CF27" s="44">
        <v>0</v>
      </c>
      <c r="CG27" s="44">
        <v>0</v>
      </c>
      <c r="CH27" s="44">
        <v>0</v>
      </c>
      <c r="CI27" s="44">
        <v>0</v>
      </c>
      <c r="CJ27" s="113"/>
      <c r="CK27" s="45">
        <v>0</v>
      </c>
      <c r="CL27" s="44">
        <v>0</v>
      </c>
      <c r="CM27" s="44">
        <v>0</v>
      </c>
      <c r="CN27" s="44">
        <v>0</v>
      </c>
      <c r="CO27" s="44">
        <v>0</v>
      </c>
      <c r="CP27" s="44">
        <v>0</v>
      </c>
      <c r="CQ27" s="44">
        <v>0</v>
      </c>
      <c r="CR27" s="44">
        <v>0</v>
      </c>
      <c r="CS27" s="44">
        <v>0</v>
      </c>
      <c r="CT27" s="44">
        <v>0</v>
      </c>
      <c r="CU27" s="44">
        <v>0</v>
      </c>
      <c r="CV27" s="44">
        <v>0</v>
      </c>
      <c r="CW27" s="44">
        <v>0</v>
      </c>
      <c r="CY27" s="45">
        <v>0</v>
      </c>
      <c r="CZ27" s="45">
        <v>0</v>
      </c>
      <c r="DA27" s="45">
        <v>0</v>
      </c>
      <c r="DB27" s="45">
        <v>0</v>
      </c>
      <c r="DC27" s="45">
        <v>0</v>
      </c>
      <c r="DD27" s="45">
        <v>0</v>
      </c>
      <c r="DE27" s="45">
        <v>0</v>
      </c>
      <c r="DF27" s="45">
        <v>0</v>
      </c>
      <c r="DG27" s="45">
        <v>0</v>
      </c>
      <c r="DH27" s="45">
        <v>0</v>
      </c>
      <c r="DI27" s="45">
        <v>0</v>
      </c>
      <c r="DJ27" s="45">
        <v>0</v>
      </c>
      <c r="DK27" s="45">
        <v>0</v>
      </c>
      <c r="DM27" s="45">
        <v>0</v>
      </c>
      <c r="DN27" s="45">
        <v>0</v>
      </c>
      <c r="DO27" s="45">
        <v>0</v>
      </c>
      <c r="DP27" s="45">
        <v>0</v>
      </c>
      <c r="DQ27" s="45">
        <v>0</v>
      </c>
      <c r="DR27" s="45">
        <v>0</v>
      </c>
      <c r="DS27" s="45">
        <v>0</v>
      </c>
      <c r="DT27" s="45">
        <v>0</v>
      </c>
      <c r="DU27" s="44">
        <v>0</v>
      </c>
      <c r="DV27" s="44">
        <v>0</v>
      </c>
      <c r="DW27" s="44">
        <v>0</v>
      </c>
      <c r="DX27" s="44">
        <v>0</v>
      </c>
      <c r="DY27" s="44">
        <v>0</v>
      </c>
      <c r="EA27" s="45">
        <v>0</v>
      </c>
      <c r="EB27" s="45">
        <v>0</v>
      </c>
      <c r="EC27" s="45">
        <v>0</v>
      </c>
      <c r="ED27" s="45">
        <v>0</v>
      </c>
      <c r="EE27" s="45">
        <v>0</v>
      </c>
      <c r="EF27" s="45">
        <v>0</v>
      </c>
      <c r="EG27" s="45">
        <v>0</v>
      </c>
      <c r="EH27" s="45">
        <v>0</v>
      </c>
      <c r="EI27" s="45">
        <v>0</v>
      </c>
      <c r="EJ27" s="45">
        <v>0</v>
      </c>
      <c r="EK27" s="45">
        <v>0</v>
      </c>
      <c r="EL27" s="45">
        <v>0</v>
      </c>
      <c r="EM27" s="45">
        <v>0</v>
      </c>
      <c r="EO27" s="45">
        <v>0</v>
      </c>
      <c r="EP27" s="45">
        <f t="shared" si="26"/>
        <v>0</v>
      </c>
      <c r="EQ27" s="58">
        <v>0</v>
      </c>
      <c r="ER27" s="58">
        <v>0</v>
      </c>
      <c r="ES27" s="58">
        <v>0</v>
      </c>
      <c r="ET27" s="58">
        <v>0</v>
      </c>
      <c r="EU27" s="58">
        <v>0</v>
      </c>
      <c r="EV27" s="58">
        <v>0</v>
      </c>
      <c r="EW27" s="58">
        <v>0</v>
      </c>
      <c r="EX27" s="58">
        <v>0</v>
      </c>
      <c r="EY27" s="58">
        <v>0</v>
      </c>
      <c r="EZ27" s="58">
        <v>0</v>
      </c>
      <c r="FA27" s="58">
        <v>0</v>
      </c>
      <c r="FB27" s="58">
        <v>0</v>
      </c>
      <c r="FC27" s="49"/>
      <c r="FE27" s="45">
        <v>0</v>
      </c>
      <c r="FF27" s="45">
        <v>0</v>
      </c>
      <c r="FG27" s="58">
        <v>0</v>
      </c>
      <c r="FH27" s="58">
        <v>0</v>
      </c>
      <c r="FI27" s="58">
        <v>0</v>
      </c>
      <c r="FJ27" s="58">
        <v>0</v>
      </c>
      <c r="FK27" s="58">
        <v>0</v>
      </c>
      <c r="FL27" s="58">
        <v>0</v>
      </c>
      <c r="FM27" s="58">
        <v>0</v>
      </c>
      <c r="FN27" s="58">
        <v>0</v>
      </c>
      <c r="FO27" s="58">
        <v>0</v>
      </c>
      <c r="FP27" s="58">
        <v>0</v>
      </c>
      <c r="FQ27" s="58">
        <v>0</v>
      </c>
      <c r="FR27" s="58">
        <v>0</v>
      </c>
    </row>
    <row r="28" spans="2:175" hidden="1" outlineLevel="1" x14ac:dyDescent="0.25">
      <c r="B28" s="118">
        <v>83</v>
      </c>
      <c r="C28" s="121" t="s">
        <v>192</v>
      </c>
      <c r="E28" s="45">
        <v>0</v>
      </c>
      <c r="F28" s="44">
        <v>0</v>
      </c>
      <c r="G28" s="44">
        <v>0</v>
      </c>
      <c r="H28" s="44">
        <v>0</v>
      </c>
      <c r="I28" s="44">
        <v>0</v>
      </c>
      <c r="J28" s="44">
        <v>0</v>
      </c>
      <c r="K28" s="44">
        <v>0</v>
      </c>
      <c r="L28" s="44">
        <v>0</v>
      </c>
      <c r="M28" s="44">
        <v>0</v>
      </c>
      <c r="N28" s="44">
        <v>0</v>
      </c>
      <c r="O28" s="44">
        <v>0</v>
      </c>
      <c r="P28" s="44">
        <v>0</v>
      </c>
      <c r="Q28" s="44">
        <v>0</v>
      </c>
      <c r="S28" s="45">
        <v>0</v>
      </c>
      <c r="T28" s="44">
        <v>0</v>
      </c>
      <c r="U28" s="44">
        <v>0</v>
      </c>
      <c r="V28" s="44">
        <v>0</v>
      </c>
      <c r="W28" s="44">
        <v>0</v>
      </c>
      <c r="X28" s="44">
        <v>0</v>
      </c>
      <c r="Y28" s="44">
        <v>0</v>
      </c>
      <c r="Z28" s="44">
        <v>0</v>
      </c>
      <c r="AA28" s="44">
        <v>0</v>
      </c>
      <c r="AB28" s="44">
        <v>0</v>
      </c>
      <c r="AC28" s="44">
        <v>0</v>
      </c>
      <c r="AD28" s="44">
        <v>0</v>
      </c>
      <c r="AE28" s="44">
        <v>0</v>
      </c>
      <c r="AG28" s="45">
        <v>0</v>
      </c>
      <c r="AH28" s="44">
        <v>0</v>
      </c>
      <c r="AI28" s="44">
        <v>0</v>
      </c>
      <c r="AJ28" s="44">
        <v>0</v>
      </c>
      <c r="AK28" s="44">
        <v>0</v>
      </c>
      <c r="AL28" s="44">
        <v>0</v>
      </c>
      <c r="AM28" s="44">
        <v>0</v>
      </c>
      <c r="AN28" s="44">
        <v>0</v>
      </c>
      <c r="AO28" s="44">
        <v>0</v>
      </c>
      <c r="AP28" s="44">
        <v>0</v>
      </c>
      <c r="AQ28" s="44">
        <v>0</v>
      </c>
      <c r="AR28" s="44">
        <v>0</v>
      </c>
      <c r="AS28" s="44">
        <v>0</v>
      </c>
      <c r="AU28" s="45">
        <v>0</v>
      </c>
      <c r="AV28" s="44">
        <v>0</v>
      </c>
      <c r="AW28" s="44">
        <v>0</v>
      </c>
      <c r="AX28" s="44">
        <v>0</v>
      </c>
      <c r="AY28" s="44">
        <v>0</v>
      </c>
      <c r="AZ28" s="44">
        <v>0</v>
      </c>
      <c r="BA28" s="44">
        <v>0</v>
      </c>
      <c r="BB28" s="44">
        <v>0</v>
      </c>
      <c r="BC28" s="44">
        <v>0</v>
      </c>
      <c r="BD28" s="44">
        <v>0</v>
      </c>
      <c r="BE28" s="44">
        <v>0</v>
      </c>
      <c r="BF28" s="44">
        <v>0</v>
      </c>
      <c r="BG28" s="44">
        <v>0</v>
      </c>
      <c r="BI28" s="45">
        <v>0</v>
      </c>
      <c r="BJ28" s="44">
        <v>0</v>
      </c>
      <c r="BK28" s="44">
        <v>0</v>
      </c>
      <c r="BL28" s="44">
        <v>0</v>
      </c>
      <c r="BM28" s="44">
        <v>0</v>
      </c>
      <c r="BN28" s="44">
        <v>0</v>
      </c>
      <c r="BO28" s="44">
        <v>0</v>
      </c>
      <c r="BP28" s="44">
        <v>0</v>
      </c>
      <c r="BQ28" s="44">
        <v>0</v>
      </c>
      <c r="BR28" s="44">
        <v>0</v>
      </c>
      <c r="BS28" s="44">
        <v>0</v>
      </c>
      <c r="BT28" s="44">
        <v>0</v>
      </c>
      <c r="BU28" s="44">
        <v>0</v>
      </c>
      <c r="BW28" s="45">
        <v>0</v>
      </c>
      <c r="BX28" s="44">
        <v>0</v>
      </c>
      <c r="BY28" s="44">
        <v>0</v>
      </c>
      <c r="BZ28" s="44">
        <v>0</v>
      </c>
      <c r="CA28" s="44">
        <v>0</v>
      </c>
      <c r="CB28" s="44">
        <v>0</v>
      </c>
      <c r="CC28" s="44">
        <v>0</v>
      </c>
      <c r="CD28" s="44">
        <v>0</v>
      </c>
      <c r="CE28" s="44">
        <v>0</v>
      </c>
      <c r="CF28" s="44">
        <v>0</v>
      </c>
      <c r="CG28" s="44">
        <v>0</v>
      </c>
      <c r="CH28" s="44">
        <v>0</v>
      </c>
      <c r="CI28" s="44">
        <v>0</v>
      </c>
      <c r="CJ28" s="113"/>
      <c r="CK28" s="45">
        <v>0</v>
      </c>
      <c r="CL28" s="44">
        <v>0</v>
      </c>
      <c r="CM28" s="44">
        <v>0</v>
      </c>
      <c r="CN28" s="44">
        <v>0</v>
      </c>
      <c r="CO28" s="44">
        <v>0</v>
      </c>
      <c r="CP28" s="44">
        <v>0</v>
      </c>
      <c r="CQ28" s="44">
        <v>0</v>
      </c>
      <c r="CR28" s="44">
        <v>0</v>
      </c>
      <c r="CS28" s="44">
        <v>0</v>
      </c>
      <c r="CT28" s="44">
        <v>0</v>
      </c>
      <c r="CU28" s="44">
        <v>0</v>
      </c>
      <c r="CV28" s="44">
        <v>0</v>
      </c>
      <c r="CW28" s="44">
        <v>0</v>
      </c>
      <c r="CY28" s="45">
        <v>0</v>
      </c>
      <c r="CZ28" s="45">
        <v>0</v>
      </c>
      <c r="DA28" s="45">
        <v>0</v>
      </c>
      <c r="DB28" s="45">
        <v>0</v>
      </c>
      <c r="DC28" s="45">
        <v>0</v>
      </c>
      <c r="DD28" s="45">
        <v>0</v>
      </c>
      <c r="DE28" s="45">
        <v>0</v>
      </c>
      <c r="DF28" s="45">
        <v>0</v>
      </c>
      <c r="DG28" s="45">
        <v>0</v>
      </c>
      <c r="DH28" s="45">
        <v>0</v>
      </c>
      <c r="DI28" s="45">
        <v>0</v>
      </c>
      <c r="DJ28" s="45">
        <v>0</v>
      </c>
      <c r="DK28" s="45">
        <v>0</v>
      </c>
      <c r="DM28" s="45">
        <v>0</v>
      </c>
      <c r="DN28" s="45">
        <v>0</v>
      </c>
      <c r="DO28" s="45">
        <v>0</v>
      </c>
      <c r="DP28" s="45">
        <v>0</v>
      </c>
      <c r="DQ28" s="45">
        <v>0</v>
      </c>
      <c r="DR28" s="45">
        <v>0</v>
      </c>
      <c r="DS28" s="45">
        <v>0</v>
      </c>
      <c r="DT28" s="45">
        <v>0</v>
      </c>
      <c r="DU28" s="44">
        <v>0</v>
      </c>
      <c r="DV28" s="44">
        <v>0</v>
      </c>
      <c r="DW28" s="44">
        <v>0</v>
      </c>
      <c r="DX28" s="44">
        <v>0</v>
      </c>
      <c r="DY28" s="44">
        <v>0</v>
      </c>
      <c r="EA28" s="45">
        <v>0</v>
      </c>
      <c r="EB28" s="45">
        <v>0</v>
      </c>
      <c r="EC28" s="45">
        <v>0</v>
      </c>
      <c r="ED28" s="45">
        <v>0</v>
      </c>
      <c r="EE28" s="45">
        <v>0</v>
      </c>
      <c r="EF28" s="45">
        <v>0</v>
      </c>
      <c r="EG28" s="45">
        <v>0</v>
      </c>
      <c r="EH28" s="45">
        <v>0</v>
      </c>
      <c r="EI28" s="45">
        <v>0</v>
      </c>
      <c r="EJ28" s="45">
        <v>0</v>
      </c>
      <c r="EK28" s="45">
        <v>0</v>
      </c>
      <c r="EL28" s="45">
        <v>0</v>
      </c>
      <c r="EM28" s="45">
        <v>0</v>
      </c>
      <c r="EO28" s="45">
        <v>0</v>
      </c>
      <c r="EP28" s="45">
        <f t="shared" si="26"/>
        <v>0</v>
      </c>
      <c r="EQ28" s="58">
        <v>0</v>
      </c>
      <c r="ER28" s="58">
        <v>0</v>
      </c>
      <c r="ES28" s="58">
        <v>0</v>
      </c>
      <c r="ET28" s="58">
        <v>0</v>
      </c>
      <c r="EU28" s="58">
        <v>0</v>
      </c>
      <c r="EV28" s="58">
        <v>0</v>
      </c>
      <c r="EW28" s="58">
        <v>0</v>
      </c>
      <c r="EX28" s="58">
        <v>0</v>
      </c>
      <c r="EY28" s="58">
        <v>0</v>
      </c>
      <c r="EZ28" s="58">
        <v>0</v>
      </c>
      <c r="FA28" s="58">
        <v>0</v>
      </c>
      <c r="FB28" s="58">
        <v>0</v>
      </c>
      <c r="FC28" s="49"/>
      <c r="FE28" s="45">
        <v>0</v>
      </c>
      <c r="FF28" s="45">
        <v>0</v>
      </c>
      <c r="FG28" s="58">
        <v>0</v>
      </c>
      <c r="FH28" s="58">
        <v>0</v>
      </c>
      <c r="FI28" s="58">
        <v>0</v>
      </c>
      <c r="FJ28" s="58">
        <v>0</v>
      </c>
      <c r="FK28" s="58">
        <v>0</v>
      </c>
      <c r="FL28" s="58">
        <v>0</v>
      </c>
      <c r="FM28" s="58">
        <v>0</v>
      </c>
      <c r="FN28" s="58">
        <v>0</v>
      </c>
      <c r="FO28" s="58">
        <v>0</v>
      </c>
      <c r="FP28" s="58">
        <v>0</v>
      </c>
      <c r="FQ28" s="58">
        <v>0</v>
      </c>
      <c r="FR28" s="58">
        <v>0</v>
      </c>
    </row>
    <row r="29" spans="2:175" hidden="1" outlineLevel="1" x14ac:dyDescent="0.25">
      <c r="B29" s="118">
        <v>84</v>
      </c>
      <c r="C29" s="121" t="s">
        <v>193</v>
      </c>
      <c r="E29" s="45">
        <v>0</v>
      </c>
      <c r="F29" s="44">
        <v>0</v>
      </c>
      <c r="G29" s="44">
        <v>0</v>
      </c>
      <c r="H29" s="44">
        <v>0</v>
      </c>
      <c r="I29" s="44">
        <v>0</v>
      </c>
      <c r="J29" s="44">
        <v>0</v>
      </c>
      <c r="K29" s="44">
        <v>0</v>
      </c>
      <c r="L29" s="44">
        <v>0</v>
      </c>
      <c r="M29" s="44">
        <v>0</v>
      </c>
      <c r="N29" s="44">
        <v>0</v>
      </c>
      <c r="O29" s="44">
        <v>0</v>
      </c>
      <c r="P29" s="44">
        <v>0</v>
      </c>
      <c r="Q29" s="44">
        <v>0</v>
      </c>
      <c r="S29" s="45">
        <v>0</v>
      </c>
      <c r="T29" s="44">
        <v>0</v>
      </c>
      <c r="U29" s="44">
        <v>0</v>
      </c>
      <c r="V29" s="44">
        <v>0</v>
      </c>
      <c r="W29" s="44">
        <v>0</v>
      </c>
      <c r="X29" s="44">
        <v>0</v>
      </c>
      <c r="Y29" s="44">
        <v>0</v>
      </c>
      <c r="Z29" s="44">
        <v>0</v>
      </c>
      <c r="AA29" s="44">
        <v>0</v>
      </c>
      <c r="AB29" s="44">
        <v>0</v>
      </c>
      <c r="AC29" s="44">
        <v>0</v>
      </c>
      <c r="AD29" s="44">
        <v>0</v>
      </c>
      <c r="AE29" s="44">
        <v>0</v>
      </c>
      <c r="AG29" s="45">
        <v>0</v>
      </c>
      <c r="AH29" s="44">
        <v>0</v>
      </c>
      <c r="AI29" s="44">
        <v>0</v>
      </c>
      <c r="AJ29" s="44">
        <v>0</v>
      </c>
      <c r="AK29" s="44">
        <v>0</v>
      </c>
      <c r="AL29" s="44">
        <v>0</v>
      </c>
      <c r="AM29" s="44">
        <v>0</v>
      </c>
      <c r="AN29" s="44">
        <v>0</v>
      </c>
      <c r="AO29" s="44">
        <v>0</v>
      </c>
      <c r="AP29" s="44">
        <v>0</v>
      </c>
      <c r="AQ29" s="44">
        <v>0</v>
      </c>
      <c r="AR29" s="44">
        <v>0</v>
      </c>
      <c r="AS29" s="44">
        <v>0</v>
      </c>
      <c r="AU29" s="45">
        <v>0</v>
      </c>
      <c r="AV29" s="44">
        <v>0</v>
      </c>
      <c r="AW29" s="44">
        <v>0</v>
      </c>
      <c r="AX29" s="44">
        <v>0</v>
      </c>
      <c r="AY29" s="44">
        <v>0</v>
      </c>
      <c r="AZ29" s="44">
        <v>0</v>
      </c>
      <c r="BA29" s="44">
        <v>0</v>
      </c>
      <c r="BB29" s="44">
        <v>0</v>
      </c>
      <c r="BC29" s="44">
        <v>0</v>
      </c>
      <c r="BD29" s="44">
        <v>0</v>
      </c>
      <c r="BE29" s="44">
        <v>0</v>
      </c>
      <c r="BF29" s="44">
        <v>0</v>
      </c>
      <c r="BG29" s="44">
        <v>0</v>
      </c>
      <c r="BI29" s="45">
        <v>0</v>
      </c>
      <c r="BJ29" s="44">
        <v>0</v>
      </c>
      <c r="BK29" s="44">
        <v>0</v>
      </c>
      <c r="BL29" s="44">
        <v>0</v>
      </c>
      <c r="BM29" s="44">
        <v>0</v>
      </c>
      <c r="BN29" s="44">
        <v>0</v>
      </c>
      <c r="BO29" s="44">
        <v>0</v>
      </c>
      <c r="BP29" s="44">
        <v>0</v>
      </c>
      <c r="BQ29" s="44">
        <v>0</v>
      </c>
      <c r="BR29" s="44">
        <v>0</v>
      </c>
      <c r="BS29" s="44">
        <v>0</v>
      </c>
      <c r="BT29" s="44">
        <v>0</v>
      </c>
      <c r="BU29" s="44">
        <v>0</v>
      </c>
      <c r="BW29" s="45">
        <v>3388.3009999999999</v>
      </c>
      <c r="BX29" s="44">
        <v>0</v>
      </c>
      <c r="BY29" s="44">
        <v>0</v>
      </c>
      <c r="BZ29" s="44">
        <v>0</v>
      </c>
      <c r="CA29" s="44">
        <v>0</v>
      </c>
      <c r="CB29" s="44">
        <v>0</v>
      </c>
      <c r="CC29" s="44">
        <v>0</v>
      </c>
      <c r="CD29" s="44">
        <v>0</v>
      </c>
      <c r="CE29" s="44">
        <v>0</v>
      </c>
      <c r="CF29" s="44">
        <v>0</v>
      </c>
      <c r="CG29" s="44">
        <v>0</v>
      </c>
      <c r="CH29" s="44">
        <v>0</v>
      </c>
      <c r="CI29" s="44">
        <v>3388.3009999999999</v>
      </c>
      <c r="CJ29" s="113"/>
      <c r="CK29" s="45">
        <v>14854.87637</v>
      </c>
      <c r="CL29" s="44">
        <v>0</v>
      </c>
      <c r="CM29" s="44">
        <v>0</v>
      </c>
      <c r="CN29" s="44">
        <v>0</v>
      </c>
      <c r="CO29" s="44">
        <v>0</v>
      </c>
      <c r="CP29" s="44">
        <v>0</v>
      </c>
      <c r="CQ29" s="44">
        <v>0</v>
      </c>
      <c r="CR29" s="44">
        <v>0</v>
      </c>
      <c r="CS29" s="44">
        <v>0</v>
      </c>
      <c r="CT29" s="44">
        <v>0</v>
      </c>
      <c r="CU29" s="44">
        <v>0</v>
      </c>
      <c r="CV29" s="44">
        <v>0</v>
      </c>
      <c r="CW29" s="44">
        <v>14854.87637</v>
      </c>
      <c r="CY29" s="45">
        <v>31535.9359</v>
      </c>
      <c r="CZ29" s="45">
        <v>0</v>
      </c>
      <c r="DA29" s="45">
        <v>0</v>
      </c>
      <c r="DB29" s="45">
        <v>0</v>
      </c>
      <c r="DC29" s="45">
        <v>0</v>
      </c>
      <c r="DD29" s="45">
        <v>0</v>
      </c>
      <c r="DE29" s="45">
        <v>0</v>
      </c>
      <c r="DF29" s="45">
        <v>0</v>
      </c>
      <c r="DG29" s="45">
        <v>0</v>
      </c>
      <c r="DH29" s="45">
        <v>0</v>
      </c>
      <c r="DI29" s="45">
        <v>0</v>
      </c>
      <c r="DJ29" s="45">
        <v>0</v>
      </c>
      <c r="DK29" s="45">
        <v>31535.9359</v>
      </c>
      <c r="DM29" s="45">
        <v>20007.314030000001</v>
      </c>
      <c r="DN29" s="45">
        <v>0</v>
      </c>
      <c r="DO29" s="45">
        <v>0</v>
      </c>
      <c r="DP29" s="45">
        <v>0</v>
      </c>
      <c r="DQ29" s="45">
        <v>0</v>
      </c>
      <c r="DR29" s="45">
        <v>0</v>
      </c>
      <c r="DS29" s="45">
        <v>0</v>
      </c>
      <c r="DT29" s="45">
        <v>0</v>
      </c>
      <c r="DU29" s="44">
        <v>0</v>
      </c>
      <c r="DV29" s="44">
        <v>0</v>
      </c>
      <c r="DW29" s="44">
        <v>0</v>
      </c>
      <c r="DX29" s="44">
        <v>0</v>
      </c>
      <c r="DY29" s="44">
        <v>20007.314030000001</v>
      </c>
      <c r="EA29" s="45">
        <v>0</v>
      </c>
      <c r="EB29" s="45">
        <v>0</v>
      </c>
      <c r="EC29" s="45">
        <v>0</v>
      </c>
      <c r="ED29" s="45">
        <v>0</v>
      </c>
      <c r="EE29" s="45">
        <v>0</v>
      </c>
      <c r="EF29" s="45">
        <v>0</v>
      </c>
      <c r="EG29" s="45">
        <v>0</v>
      </c>
      <c r="EH29" s="45">
        <v>0</v>
      </c>
      <c r="EI29" s="45">
        <v>0</v>
      </c>
      <c r="EJ29" s="45">
        <v>0</v>
      </c>
      <c r="EK29" s="45">
        <v>0</v>
      </c>
      <c r="EL29" s="45">
        <v>0</v>
      </c>
      <c r="EM29" s="45">
        <v>0</v>
      </c>
      <c r="EO29" s="45">
        <v>25500</v>
      </c>
      <c r="EP29" s="45">
        <f t="shared" si="26"/>
        <v>3119.54</v>
      </c>
      <c r="EQ29" s="58">
        <v>0</v>
      </c>
      <c r="ER29" s="58">
        <v>0</v>
      </c>
      <c r="ES29" s="58">
        <v>0</v>
      </c>
      <c r="ET29" s="58">
        <v>0</v>
      </c>
      <c r="EU29" s="58">
        <v>0</v>
      </c>
      <c r="EV29" s="58">
        <v>0</v>
      </c>
      <c r="EW29" s="58">
        <v>0</v>
      </c>
      <c r="EX29" s="58">
        <v>0</v>
      </c>
      <c r="EY29" s="58">
        <v>3119.54</v>
      </c>
      <c r="EZ29" s="58">
        <v>0</v>
      </c>
      <c r="FA29" s="58">
        <v>0</v>
      </c>
      <c r="FB29" s="58">
        <v>0</v>
      </c>
      <c r="FC29" s="49"/>
      <c r="FE29" s="45">
        <v>26650</v>
      </c>
      <c r="FF29" s="45">
        <v>10000</v>
      </c>
      <c r="FG29" s="58">
        <v>0</v>
      </c>
      <c r="FH29" s="58">
        <v>0</v>
      </c>
      <c r="FI29" s="58">
        <v>0</v>
      </c>
      <c r="FJ29" s="58">
        <v>0</v>
      </c>
      <c r="FK29" s="58">
        <v>0</v>
      </c>
      <c r="FL29" s="58">
        <v>0</v>
      </c>
      <c r="FM29" s="58">
        <v>0</v>
      </c>
      <c r="FN29" s="58">
        <v>0</v>
      </c>
      <c r="FO29" s="58">
        <v>0</v>
      </c>
      <c r="FP29" s="58">
        <v>0</v>
      </c>
      <c r="FQ29" s="58">
        <v>0</v>
      </c>
      <c r="FR29" s="58">
        <v>0</v>
      </c>
    </row>
    <row r="30" spans="2:175" hidden="1" outlineLevel="1" x14ac:dyDescent="0.25">
      <c r="B30" s="118">
        <v>85</v>
      </c>
      <c r="C30" s="121" t="s">
        <v>194</v>
      </c>
      <c r="E30" s="45">
        <v>0</v>
      </c>
      <c r="F30" s="44">
        <v>0</v>
      </c>
      <c r="G30" s="44">
        <v>0</v>
      </c>
      <c r="H30" s="44">
        <v>0</v>
      </c>
      <c r="I30" s="44">
        <v>0</v>
      </c>
      <c r="J30" s="44">
        <v>0</v>
      </c>
      <c r="K30" s="44">
        <v>0</v>
      </c>
      <c r="L30" s="44">
        <v>0</v>
      </c>
      <c r="M30" s="44">
        <v>0</v>
      </c>
      <c r="N30" s="44">
        <v>0</v>
      </c>
      <c r="O30" s="44">
        <v>0</v>
      </c>
      <c r="P30" s="44">
        <v>0</v>
      </c>
      <c r="Q30" s="44">
        <v>0</v>
      </c>
      <c r="S30" s="45">
        <v>0</v>
      </c>
      <c r="T30" s="44">
        <v>0</v>
      </c>
      <c r="U30" s="44">
        <v>0</v>
      </c>
      <c r="V30" s="44">
        <v>0</v>
      </c>
      <c r="W30" s="44">
        <v>0</v>
      </c>
      <c r="X30" s="44">
        <v>0</v>
      </c>
      <c r="Y30" s="44">
        <v>0</v>
      </c>
      <c r="Z30" s="44">
        <v>0</v>
      </c>
      <c r="AA30" s="44">
        <v>0</v>
      </c>
      <c r="AB30" s="44">
        <v>0</v>
      </c>
      <c r="AC30" s="44">
        <v>0</v>
      </c>
      <c r="AD30" s="44">
        <v>0</v>
      </c>
      <c r="AE30" s="44">
        <v>0</v>
      </c>
      <c r="AG30" s="45">
        <v>0</v>
      </c>
      <c r="AH30" s="44">
        <v>0</v>
      </c>
      <c r="AI30" s="44">
        <v>0</v>
      </c>
      <c r="AJ30" s="44">
        <v>0</v>
      </c>
      <c r="AK30" s="44">
        <v>0</v>
      </c>
      <c r="AL30" s="44">
        <v>0</v>
      </c>
      <c r="AM30" s="44">
        <v>0</v>
      </c>
      <c r="AN30" s="44">
        <v>0</v>
      </c>
      <c r="AO30" s="44">
        <v>0</v>
      </c>
      <c r="AP30" s="44">
        <v>0</v>
      </c>
      <c r="AQ30" s="44">
        <v>0</v>
      </c>
      <c r="AR30" s="44">
        <v>0</v>
      </c>
      <c r="AS30" s="44">
        <v>0</v>
      </c>
      <c r="AU30" s="45">
        <v>0</v>
      </c>
      <c r="AV30" s="44">
        <v>0</v>
      </c>
      <c r="AW30" s="44">
        <v>0</v>
      </c>
      <c r="AX30" s="44">
        <v>0</v>
      </c>
      <c r="AY30" s="44">
        <v>0</v>
      </c>
      <c r="AZ30" s="44">
        <v>0</v>
      </c>
      <c r="BA30" s="44">
        <v>0</v>
      </c>
      <c r="BB30" s="44">
        <v>0</v>
      </c>
      <c r="BC30" s="44">
        <v>0</v>
      </c>
      <c r="BD30" s="44">
        <v>0</v>
      </c>
      <c r="BE30" s="44">
        <v>0</v>
      </c>
      <c r="BF30" s="44">
        <v>0</v>
      </c>
      <c r="BG30" s="44">
        <v>0</v>
      </c>
      <c r="BI30" s="45">
        <v>0</v>
      </c>
      <c r="BJ30" s="44">
        <v>0</v>
      </c>
      <c r="BK30" s="44">
        <v>0</v>
      </c>
      <c r="BL30" s="44">
        <v>0</v>
      </c>
      <c r="BM30" s="44">
        <v>0</v>
      </c>
      <c r="BN30" s="44">
        <v>0</v>
      </c>
      <c r="BO30" s="44">
        <v>0</v>
      </c>
      <c r="BP30" s="44">
        <v>0</v>
      </c>
      <c r="BQ30" s="44">
        <v>0</v>
      </c>
      <c r="BR30" s="44">
        <v>0</v>
      </c>
      <c r="BS30" s="44">
        <v>0</v>
      </c>
      <c r="BT30" s="44">
        <v>0</v>
      </c>
      <c r="BU30" s="44">
        <v>0</v>
      </c>
      <c r="BW30" s="45">
        <v>0</v>
      </c>
      <c r="BX30" s="44">
        <v>0</v>
      </c>
      <c r="BY30" s="44">
        <v>0</v>
      </c>
      <c r="BZ30" s="44">
        <v>0</v>
      </c>
      <c r="CA30" s="44">
        <v>0</v>
      </c>
      <c r="CB30" s="44">
        <v>0</v>
      </c>
      <c r="CC30" s="44">
        <v>0</v>
      </c>
      <c r="CD30" s="44">
        <v>0</v>
      </c>
      <c r="CE30" s="44">
        <v>0</v>
      </c>
      <c r="CF30" s="44">
        <v>0</v>
      </c>
      <c r="CG30" s="44">
        <v>0</v>
      </c>
      <c r="CH30" s="44">
        <v>0</v>
      </c>
      <c r="CI30" s="44">
        <v>0</v>
      </c>
      <c r="CJ30" s="113"/>
      <c r="CK30" s="45">
        <v>0</v>
      </c>
      <c r="CL30" s="44">
        <v>0</v>
      </c>
      <c r="CM30" s="44">
        <v>0</v>
      </c>
      <c r="CN30" s="44">
        <v>0</v>
      </c>
      <c r="CO30" s="44">
        <v>0</v>
      </c>
      <c r="CP30" s="44">
        <v>0</v>
      </c>
      <c r="CQ30" s="44">
        <v>0</v>
      </c>
      <c r="CR30" s="44">
        <v>0</v>
      </c>
      <c r="CS30" s="44">
        <v>0</v>
      </c>
      <c r="CT30" s="44">
        <v>0</v>
      </c>
      <c r="CU30" s="44">
        <v>0</v>
      </c>
      <c r="CV30" s="44">
        <v>0</v>
      </c>
      <c r="CW30" s="44">
        <v>0</v>
      </c>
      <c r="CY30" s="45">
        <v>0</v>
      </c>
      <c r="CZ30" s="45">
        <v>0</v>
      </c>
      <c r="DA30" s="45">
        <v>0</v>
      </c>
      <c r="DB30" s="45">
        <v>0</v>
      </c>
      <c r="DC30" s="45">
        <v>0</v>
      </c>
      <c r="DD30" s="45">
        <v>0</v>
      </c>
      <c r="DE30" s="45">
        <v>0</v>
      </c>
      <c r="DF30" s="45">
        <v>0</v>
      </c>
      <c r="DG30" s="45">
        <v>0</v>
      </c>
      <c r="DH30" s="45">
        <v>0</v>
      </c>
      <c r="DI30" s="45">
        <v>0</v>
      </c>
      <c r="DJ30" s="45">
        <v>0</v>
      </c>
      <c r="DK30" s="45">
        <v>0</v>
      </c>
      <c r="DM30" s="45">
        <v>0</v>
      </c>
      <c r="DN30" s="45">
        <v>0</v>
      </c>
      <c r="DO30" s="45">
        <v>0</v>
      </c>
      <c r="DP30" s="45">
        <v>0</v>
      </c>
      <c r="DQ30" s="45">
        <v>0</v>
      </c>
      <c r="DR30" s="45">
        <v>0</v>
      </c>
      <c r="DS30" s="45">
        <v>0</v>
      </c>
      <c r="DT30" s="45">
        <v>0</v>
      </c>
      <c r="DU30" s="44">
        <v>0</v>
      </c>
      <c r="DV30" s="44">
        <v>0</v>
      </c>
      <c r="DW30" s="44">
        <v>0</v>
      </c>
      <c r="DX30" s="44">
        <v>0</v>
      </c>
      <c r="DY30" s="44">
        <v>0</v>
      </c>
      <c r="EA30" s="45">
        <v>0</v>
      </c>
      <c r="EB30" s="45">
        <v>0</v>
      </c>
      <c r="EC30" s="45">
        <v>0</v>
      </c>
      <c r="ED30" s="45">
        <v>0</v>
      </c>
      <c r="EE30" s="45">
        <v>0</v>
      </c>
      <c r="EF30" s="45">
        <v>0</v>
      </c>
      <c r="EG30" s="45">
        <v>0</v>
      </c>
      <c r="EH30" s="45">
        <v>0</v>
      </c>
      <c r="EI30" s="45">
        <v>0</v>
      </c>
      <c r="EJ30" s="45">
        <v>0</v>
      </c>
      <c r="EK30" s="45">
        <v>0</v>
      </c>
      <c r="EL30" s="45">
        <v>0</v>
      </c>
      <c r="EM30" s="45">
        <v>0</v>
      </c>
      <c r="EO30" s="45">
        <v>0</v>
      </c>
      <c r="EP30" s="45">
        <f t="shared" si="26"/>
        <v>0</v>
      </c>
      <c r="EQ30" s="58">
        <v>0</v>
      </c>
      <c r="ER30" s="58">
        <v>0</v>
      </c>
      <c r="ES30" s="58">
        <v>0</v>
      </c>
      <c r="ET30" s="58">
        <v>0</v>
      </c>
      <c r="EU30" s="58">
        <v>0</v>
      </c>
      <c r="EV30" s="58">
        <v>0</v>
      </c>
      <c r="EW30" s="58">
        <v>0</v>
      </c>
      <c r="EX30" s="58">
        <v>0</v>
      </c>
      <c r="EY30" s="58">
        <v>0</v>
      </c>
      <c r="EZ30" s="58">
        <v>0</v>
      </c>
      <c r="FA30" s="58">
        <v>0</v>
      </c>
      <c r="FB30" s="58">
        <v>0</v>
      </c>
      <c r="FC30" s="49"/>
      <c r="FE30" s="45">
        <v>0</v>
      </c>
      <c r="FF30" s="45">
        <v>0</v>
      </c>
      <c r="FG30" s="58">
        <v>0</v>
      </c>
      <c r="FH30" s="58">
        <v>0</v>
      </c>
      <c r="FI30" s="58">
        <v>0</v>
      </c>
      <c r="FJ30" s="58">
        <v>0</v>
      </c>
      <c r="FK30" s="58">
        <v>0</v>
      </c>
      <c r="FL30" s="58">
        <v>0</v>
      </c>
      <c r="FM30" s="58">
        <v>0</v>
      </c>
      <c r="FN30" s="58">
        <v>0</v>
      </c>
      <c r="FO30" s="58">
        <v>0</v>
      </c>
      <c r="FP30" s="58">
        <v>0</v>
      </c>
      <c r="FQ30" s="58">
        <v>0</v>
      </c>
      <c r="FR30" s="58">
        <v>0</v>
      </c>
    </row>
    <row r="31" spans="2:175" collapsed="1" x14ac:dyDescent="0.25">
      <c r="B31" s="118">
        <v>86</v>
      </c>
      <c r="C31" s="122" t="s">
        <v>195</v>
      </c>
      <c r="E31" s="45">
        <v>0</v>
      </c>
      <c r="F31" s="45">
        <v>0</v>
      </c>
      <c r="G31" s="45">
        <v>0</v>
      </c>
      <c r="H31" s="45">
        <v>0</v>
      </c>
      <c r="I31" s="45">
        <v>0</v>
      </c>
      <c r="J31" s="45">
        <v>0</v>
      </c>
      <c r="K31" s="45">
        <v>0</v>
      </c>
      <c r="L31" s="45">
        <v>0</v>
      </c>
      <c r="M31" s="45">
        <v>0</v>
      </c>
      <c r="N31" s="45">
        <v>0</v>
      </c>
      <c r="O31" s="45">
        <v>0</v>
      </c>
      <c r="P31" s="45">
        <v>0</v>
      </c>
      <c r="Q31" s="45">
        <v>0</v>
      </c>
      <c r="S31" s="45">
        <v>0</v>
      </c>
      <c r="T31" s="45">
        <v>0</v>
      </c>
      <c r="U31" s="45">
        <v>0</v>
      </c>
      <c r="V31" s="45">
        <v>0</v>
      </c>
      <c r="W31" s="45">
        <v>0</v>
      </c>
      <c r="X31" s="45">
        <v>0</v>
      </c>
      <c r="Y31" s="45">
        <v>0</v>
      </c>
      <c r="Z31" s="45">
        <v>0</v>
      </c>
      <c r="AA31" s="45">
        <v>0</v>
      </c>
      <c r="AB31" s="45">
        <v>0</v>
      </c>
      <c r="AC31" s="45">
        <v>0</v>
      </c>
      <c r="AD31" s="45">
        <v>0</v>
      </c>
      <c r="AE31" s="45">
        <v>0</v>
      </c>
      <c r="AG31" s="45">
        <v>0</v>
      </c>
      <c r="AH31" s="45">
        <v>0</v>
      </c>
      <c r="AI31" s="45">
        <v>0</v>
      </c>
      <c r="AJ31" s="45">
        <v>0</v>
      </c>
      <c r="AK31" s="45">
        <v>0</v>
      </c>
      <c r="AL31" s="45">
        <v>0</v>
      </c>
      <c r="AM31" s="45">
        <v>0</v>
      </c>
      <c r="AN31" s="45">
        <v>0</v>
      </c>
      <c r="AO31" s="45">
        <v>0</v>
      </c>
      <c r="AP31" s="45">
        <v>0</v>
      </c>
      <c r="AQ31" s="45">
        <v>0</v>
      </c>
      <c r="AR31" s="45">
        <v>0</v>
      </c>
      <c r="AS31" s="45">
        <v>0</v>
      </c>
      <c r="AU31" s="45">
        <v>0</v>
      </c>
      <c r="AV31" s="45">
        <v>0</v>
      </c>
      <c r="AW31" s="45">
        <v>0</v>
      </c>
      <c r="AX31" s="45">
        <v>0</v>
      </c>
      <c r="AY31" s="45">
        <v>0</v>
      </c>
      <c r="AZ31" s="45">
        <v>0</v>
      </c>
      <c r="BA31" s="45">
        <v>0</v>
      </c>
      <c r="BB31" s="45">
        <v>0</v>
      </c>
      <c r="BC31" s="45">
        <v>0</v>
      </c>
      <c r="BD31" s="45">
        <v>0</v>
      </c>
      <c r="BE31" s="45">
        <v>0</v>
      </c>
      <c r="BF31" s="45">
        <v>0</v>
      </c>
      <c r="BG31" s="45">
        <v>0</v>
      </c>
      <c r="BI31" s="45">
        <v>0</v>
      </c>
      <c r="BJ31" s="45">
        <v>0</v>
      </c>
      <c r="BK31" s="45">
        <v>0</v>
      </c>
      <c r="BL31" s="45">
        <v>0</v>
      </c>
      <c r="BM31" s="45">
        <v>0</v>
      </c>
      <c r="BN31" s="45">
        <v>0</v>
      </c>
      <c r="BO31" s="45">
        <v>0</v>
      </c>
      <c r="BP31" s="45">
        <v>0</v>
      </c>
      <c r="BQ31" s="45">
        <v>0</v>
      </c>
      <c r="BR31" s="45">
        <v>0</v>
      </c>
      <c r="BS31" s="45">
        <v>0</v>
      </c>
      <c r="BT31" s="45">
        <v>0</v>
      </c>
      <c r="BU31" s="45">
        <v>0</v>
      </c>
      <c r="BW31" s="45">
        <v>0</v>
      </c>
      <c r="BX31" s="45">
        <v>0</v>
      </c>
      <c r="BY31" s="45">
        <v>0</v>
      </c>
      <c r="BZ31" s="45">
        <v>0</v>
      </c>
      <c r="CA31" s="45">
        <v>0</v>
      </c>
      <c r="CB31" s="45">
        <v>0</v>
      </c>
      <c r="CC31" s="45">
        <v>0</v>
      </c>
      <c r="CD31" s="45">
        <v>0</v>
      </c>
      <c r="CE31" s="45">
        <v>0</v>
      </c>
      <c r="CF31" s="45">
        <v>0</v>
      </c>
      <c r="CG31" s="45">
        <v>0</v>
      </c>
      <c r="CH31" s="45">
        <v>0</v>
      </c>
      <c r="CI31" s="45">
        <v>0</v>
      </c>
      <c r="CJ31" s="113"/>
      <c r="CK31" s="45">
        <v>0.03</v>
      </c>
      <c r="CL31" s="45">
        <v>0</v>
      </c>
      <c r="CM31" s="45">
        <v>0</v>
      </c>
      <c r="CN31" s="45">
        <v>0</v>
      </c>
      <c r="CO31" s="45">
        <v>0</v>
      </c>
      <c r="CP31" s="45">
        <v>0.03</v>
      </c>
      <c r="CQ31" s="45">
        <v>0</v>
      </c>
      <c r="CR31" s="45">
        <v>0</v>
      </c>
      <c r="CS31" s="45">
        <v>0</v>
      </c>
      <c r="CT31" s="45">
        <v>0</v>
      </c>
      <c r="CU31" s="45">
        <v>0</v>
      </c>
      <c r="CV31" s="45">
        <v>0</v>
      </c>
      <c r="CW31" s="45">
        <v>0</v>
      </c>
      <c r="CY31" s="45">
        <v>26223.126</v>
      </c>
      <c r="CZ31" s="45">
        <v>0</v>
      </c>
      <c r="DA31" s="45">
        <v>0</v>
      </c>
      <c r="DB31" s="45">
        <v>0</v>
      </c>
      <c r="DC31" s="45">
        <v>0</v>
      </c>
      <c r="DD31" s="45">
        <v>0</v>
      </c>
      <c r="DE31" s="45">
        <v>0</v>
      </c>
      <c r="DF31" s="45">
        <v>0</v>
      </c>
      <c r="DG31" s="45">
        <v>0</v>
      </c>
      <c r="DH31" s="45">
        <v>0</v>
      </c>
      <c r="DI31" s="45">
        <v>0</v>
      </c>
      <c r="DJ31" s="45">
        <v>0</v>
      </c>
      <c r="DK31" s="45">
        <v>26223.126</v>
      </c>
      <c r="DM31" s="45">
        <v>0</v>
      </c>
      <c r="DN31" s="45">
        <v>0</v>
      </c>
      <c r="DO31" s="45">
        <v>0</v>
      </c>
      <c r="DP31" s="45">
        <v>0</v>
      </c>
      <c r="DQ31" s="45">
        <v>0</v>
      </c>
      <c r="DR31" s="45">
        <v>0</v>
      </c>
      <c r="DS31" s="45">
        <v>0</v>
      </c>
      <c r="DT31" s="45">
        <v>0</v>
      </c>
      <c r="DU31" s="45">
        <v>0</v>
      </c>
      <c r="DV31" s="45">
        <v>0</v>
      </c>
      <c r="DW31" s="45">
        <v>0</v>
      </c>
      <c r="DX31" s="45">
        <v>0</v>
      </c>
      <c r="DY31" s="45">
        <v>0</v>
      </c>
      <c r="EA31" s="45">
        <v>0</v>
      </c>
      <c r="EB31" s="45">
        <v>0</v>
      </c>
      <c r="EC31" s="45">
        <v>0</v>
      </c>
      <c r="ED31" s="45">
        <v>0</v>
      </c>
      <c r="EE31" s="45">
        <v>0</v>
      </c>
      <c r="EF31" s="45">
        <v>0</v>
      </c>
      <c r="EG31" s="45">
        <v>0</v>
      </c>
      <c r="EH31" s="45">
        <v>0</v>
      </c>
      <c r="EI31" s="45">
        <v>0</v>
      </c>
      <c r="EJ31" s="45">
        <v>0</v>
      </c>
      <c r="EK31" s="45">
        <v>0</v>
      </c>
      <c r="EL31" s="45">
        <v>0</v>
      </c>
      <c r="EM31" s="45">
        <v>0</v>
      </c>
      <c r="EO31" s="45">
        <f>SUM(EO32:EO46)</f>
        <v>0</v>
      </c>
      <c r="EP31" s="45">
        <f>SUM(EP32:EP46)</f>
        <v>0</v>
      </c>
      <c r="EQ31" s="45">
        <f t="shared" ref="EQ31:FB31" si="40">SUM(EQ32:EQ46)</f>
        <v>0</v>
      </c>
      <c r="ER31" s="45">
        <f t="shared" si="40"/>
        <v>0</v>
      </c>
      <c r="ES31" s="45">
        <f t="shared" si="40"/>
        <v>0</v>
      </c>
      <c r="ET31" s="45">
        <f t="shared" si="40"/>
        <v>0</v>
      </c>
      <c r="EU31" s="45">
        <f t="shared" si="40"/>
        <v>0</v>
      </c>
      <c r="EV31" s="45">
        <f t="shared" si="40"/>
        <v>0</v>
      </c>
      <c r="EW31" s="45">
        <f t="shared" si="40"/>
        <v>0</v>
      </c>
      <c r="EX31" s="45">
        <f t="shared" si="40"/>
        <v>0</v>
      </c>
      <c r="EY31" s="45">
        <f t="shared" si="40"/>
        <v>0</v>
      </c>
      <c r="EZ31" s="45">
        <f t="shared" si="40"/>
        <v>0</v>
      </c>
      <c r="FA31" s="45">
        <f t="shared" si="40"/>
        <v>0</v>
      </c>
      <c r="FB31" s="45">
        <f t="shared" si="40"/>
        <v>0</v>
      </c>
      <c r="FC31" s="49"/>
      <c r="FE31" s="45">
        <f>SUM(FE32:FE46)</f>
        <v>0</v>
      </c>
      <c r="FF31" s="45">
        <f>SUM(FF32:FF46)</f>
        <v>0</v>
      </c>
      <c r="FG31" s="45">
        <f t="shared" ref="FG31" si="41">SUM(FG32:FG46)</f>
        <v>0</v>
      </c>
      <c r="FH31" s="45">
        <f t="shared" ref="FH31" si="42">SUM(FH32:FH46)</f>
        <v>0</v>
      </c>
      <c r="FI31" s="45">
        <f t="shared" ref="FI31" si="43">SUM(FI32:FI46)</f>
        <v>0</v>
      </c>
      <c r="FJ31" s="45">
        <f t="shared" ref="FJ31" si="44">SUM(FJ32:FJ46)</f>
        <v>0</v>
      </c>
      <c r="FK31" s="45">
        <f t="shared" ref="FK31" si="45">SUM(FK32:FK46)</f>
        <v>0</v>
      </c>
      <c r="FL31" s="45">
        <f t="shared" ref="FL31" si="46">SUM(FL32:FL46)</f>
        <v>0</v>
      </c>
      <c r="FM31" s="45">
        <f t="shared" ref="FM31" si="47">SUM(FM32:FM46)</f>
        <v>0</v>
      </c>
      <c r="FN31" s="45">
        <f t="shared" ref="FN31" si="48">SUM(FN32:FN46)</f>
        <v>0</v>
      </c>
      <c r="FO31" s="45">
        <f t="shared" ref="FO31" si="49">SUM(FO32:FO46)</f>
        <v>0</v>
      </c>
      <c r="FP31" s="45">
        <f t="shared" ref="FP31" si="50">SUM(FP32:FP46)</f>
        <v>0</v>
      </c>
      <c r="FQ31" s="45">
        <f t="shared" ref="FQ31" si="51">SUM(FQ32:FQ46)</f>
        <v>0</v>
      </c>
      <c r="FR31" s="45">
        <f t="shared" ref="FR31" si="52">SUM(FR32:FR46)</f>
        <v>0</v>
      </c>
    </row>
    <row r="32" spans="2:175" hidden="1" outlineLevel="1" x14ac:dyDescent="0.25">
      <c r="B32" s="37">
        <v>2</v>
      </c>
      <c r="C32" s="131" t="s">
        <v>196</v>
      </c>
      <c r="D32" s="107"/>
      <c r="E32" s="45">
        <v>0</v>
      </c>
      <c r="F32" s="45">
        <v>0</v>
      </c>
      <c r="G32" s="45">
        <v>0</v>
      </c>
      <c r="H32" s="45">
        <v>0</v>
      </c>
      <c r="I32" s="45">
        <v>0</v>
      </c>
      <c r="J32" s="45">
        <v>0</v>
      </c>
      <c r="K32" s="45">
        <v>0</v>
      </c>
      <c r="L32" s="45">
        <v>0</v>
      </c>
      <c r="M32" s="45">
        <v>0</v>
      </c>
      <c r="N32" s="45">
        <v>0</v>
      </c>
      <c r="O32" s="45">
        <v>0</v>
      </c>
      <c r="P32" s="45">
        <v>0</v>
      </c>
      <c r="Q32" s="45">
        <v>0</v>
      </c>
      <c r="S32" s="45">
        <v>0</v>
      </c>
      <c r="T32" s="45">
        <v>0</v>
      </c>
      <c r="U32" s="45">
        <v>0</v>
      </c>
      <c r="V32" s="45">
        <v>0</v>
      </c>
      <c r="W32" s="45">
        <v>0</v>
      </c>
      <c r="X32" s="45">
        <v>0</v>
      </c>
      <c r="Y32" s="45">
        <v>0</v>
      </c>
      <c r="Z32" s="45">
        <v>0</v>
      </c>
      <c r="AA32" s="45">
        <v>0</v>
      </c>
      <c r="AB32" s="45">
        <v>0</v>
      </c>
      <c r="AC32" s="45">
        <v>0</v>
      </c>
      <c r="AD32" s="45">
        <v>0</v>
      </c>
      <c r="AE32" s="45">
        <v>0</v>
      </c>
      <c r="AG32" s="45">
        <v>0</v>
      </c>
      <c r="AH32" s="45">
        <v>0</v>
      </c>
      <c r="AI32" s="45">
        <v>0</v>
      </c>
      <c r="AJ32" s="45">
        <v>0</v>
      </c>
      <c r="AK32" s="45">
        <v>0</v>
      </c>
      <c r="AL32" s="45">
        <v>0</v>
      </c>
      <c r="AM32" s="45">
        <v>0</v>
      </c>
      <c r="AN32" s="45">
        <v>0</v>
      </c>
      <c r="AO32" s="45">
        <v>0</v>
      </c>
      <c r="AP32" s="45">
        <v>0</v>
      </c>
      <c r="AQ32" s="45">
        <v>0</v>
      </c>
      <c r="AR32" s="45">
        <v>0</v>
      </c>
      <c r="AS32" s="45">
        <v>0</v>
      </c>
      <c r="AU32" s="45">
        <v>0</v>
      </c>
      <c r="AV32" s="45">
        <v>0</v>
      </c>
      <c r="AW32" s="45">
        <v>0</v>
      </c>
      <c r="AX32" s="45">
        <v>0</v>
      </c>
      <c r="AY32" s="45">
        <v>0</v>
      </c>
      <c r="AZ32" s="45">
        <v>0</v>
      </c>
      <c r="BA32" s="45">
        <v>0</v>
      </c>
      <c r="BB32" s="45">
        <v>0</v>
      </c>
      <c r="BC32" s="45">
        <v>0</v>
      </c>
      <c r="BD32" s="45">
        <v>0</v>
      </c>
      <c r="BE32" s="45">
        <v>0</v>
      </c>
      <c r="BF32" s="45">
        <v>0</v>
      </c>
      <c r="BG32" s="45">
        <v>0</v>
      </c>
      <c r="BI32" s="45">
        <v>0</v>
      </c>
      <c r="BJ32" s="45">
        <v>0</v>
      </c>
      <c r="BK32" s="45">
        <v>0</v>
      </c>
      <c r="BL32" s="45">
        <v>0</v>
      </c>
      <c r="BM32" s="45">
        <v>0</v>
      </c>
      <c r="BN32" s="45">
        <v>0</v>
      </c>
      <c r="BO32" s="45">
        <v>0</v>
      </c>
      <c r="BP32" s="45">
        <v>0</v>
      </c>
      <c r="BQ32" s="45">
        <v>0</v>
      </c>
      <c r="BR32" s="45">
        <v>0</v>
      </c>
      <c r="BS32" s="45">
        <v>0</v>
      </c>
      <c r="BT32" s="45">
        <v>0</v>
      </c>
      <c r="BU32" s="45">
        <v>0</v>
      </c>
      <c r="BW32" s="45">
        <v>0</v>
      </c>
      <c r="BX32" s="45">
        <v>0</v>
      </c>
      <c r="BY32" s="45">
        <v>0</v>
      </c>
      <c r="BZ32" s="45">
        <v>0</v>
      </c>
      <c r="CA32" s="45">
        <v>0</v>
      </c>
      <c r="CB32" s="45">
        <v>0</v>
      </c>
      <c r="CC32" s="45">
        <v>0</v>
      </c>
      <c r="CD32" s="45">
        <v>0</v>
      </c>
      <c r="CE32" s="45">
        <v>0</v>
      </c>
      <c r="CF32" s="45">
        <v>0</v>
      </c>
      <c r="CG32" s="45">
        <v>0</v>
      </c>
      <c r="CH32" s="45">
        <v>0</v>
      </c>
      <c r="CI32" s="45">
        <v>0</v>
      </c>
      <c r="CJ32" s="113"/>
      <c r="CK32" s="45">
        <v>0</v>
      </c>
      <c r="CL32" s="45">
        <v>0</v>
      </c>
      <c r="CM32" s="45">
        <v>0</v>
      </c>
      <c r="CN32" s="45">
        <v>0</v>
      </c>
      <c r="CO32" s="45">
        <v>0</v>
      </c>
      <c r="CP32" s="45">
        <v>0</v>
      </c>
      <c r="CQ32" s="45">
        <v>0</v>
      </c>
      <c r="CR32" s="45">
        <v>0</v>
      </c>
      <c r="CS32" s="45">
        <v>0</v>
      </c>
      <c r="CT32" s="45">
        <v>0</v>
      </c>
      <c r="CU32" s="45">
        <v>0</v>
      </c>
      <c r="CV32" s="45">
        <v>0</v>
      </c>
      <c r="CW32" s="45">
        <v>0</v>
      </c>
      <c r="CY32" s="45">
        <v>26223.126</v>
      </c>
      <c r="CZ32" s="45">
        <v>0</v>
      </c>
      <c r="DA32" s="45">
        <v>0</v>
      </c>
      <c r="DB32" s="45">
        <v>0</v>
      </c>
      <c r="DC32" s="45">
        <v>0</v>
      </c>
      <c r="DD32" s="45">
        <v>0</v>
      </c>
      <c r="DE32" s="45">
        <v>0</v>
      </c>
      <c r="DF32" s="45">
        <v>0</v>
      </c>
      <c r="DG32" s="45">
        <v>0</v>
      </c>
      <c r="DH32" s="45">
        <v>0</v>
      </c>
      <c r="DI32" s="45">
        <v>0</v>
      </c>
      <c r="DJ32" s="45">
        <v>0</v>
      </c>
      <c r="DK32" s="45">
        <v>26223.126</v>
      </c>
      <c r="DM32" s="45">
        <v>0</v>
      </c>
      <c r="DN32" s="45">
        <v>0</v>
      </c>
      <c r="DO32" s="45">
        <v>0</v>
      </c>
      <c r="DP32" s="45">
        <v>0</v>
      </c>
      <c r="DQ32" s="45">
        <v>0</v>
      </c>
      <c r="DR32" s="45">
        <v>0</v>
      </c>
      <c r="DS32" s="45">
        <v>0</v>
      </c>
      <c r="DT32" s="45">
        <v>0</v>
      </c>
      <c r="DU32" s="45">
        <v>0</v>
      </c>
      <c r="DV32" s="45">
        <v>0</v>
      </c>
      <c r="DW32" s="45">
        <v>0</v>
      </c>
      <c r="DX32" s="45">
        <v>0</v>
      </c>
      <c r="DY32" s="45">
        <v>0</v>
      </c>
      <c r="EA32" s="45">
        <v>0</v>
      </c>
      <c r="EB32" s="45">
        <v>0</v>
      </c>
      <c r="EC32" s="45">
        <v>0</v>
      </c>
      <c r="ED32" s="45">
        <v>0</v>
      </c>
      <c r="EE32" s="45">
        <v>0</v>
      </c>
      <c r="EF32" s="45">
        <v>0</v>
      </c>
      <c r="EG32" s="45">
        <v>0</v>
      </c>
      <c r="EH32" s="45">
        <v>0</v>
      </c>
      <c r="EI32" s="45">
        <v>0</v>
      </c>
      <c r="EJ32" s="45">
        <v>0</v>
      </c>
      <c r="EK32" s="45">
        <v>0</v>
      </c>
      <c r="EL32" s="45">
        <v>0</v>
      </c>
      <c r="EM32" s="45">
        <v>0</v>
      </c>
      <c r="EO32" s="45">
        <v>0</v>
      </c>
      <c r="EP32" s="45">
        <v>0</v>
      </c>
      <c r="EQ32" s="45">
        <v>0</v>
      </c>
      <c r="ER32" s="45">
        <v>0</v>
      </c>
      <c r="ES32" s="45">
        <v>0</v>
      </c>
      <c r="ET32" s="45">
        <v>0</v>
      </c>
      <c r="EU32" s="45">
        <v>0</v>
      </c>
      <c r="EV32" s="45">
        <v>0</v>
      </c>
      <c r="EW32" s="45">
        <v>0</v>
      </c>
      <c r="EX32" s="45">
        <v>0</v>
      </c>
      <c r="EY32" s="45">
        <v>0</v>
      </c>
      <c r="EZ32" s="45">
        <v>0</v>
      </c>
      <c r="FA32" s="45">
        <v>0</v>
      </c>
      <c r="FB32" s="45">
        <v>0</v>
      </c>
      <c r="FC32" s="49"/>
      <c r="FE32" s="45">
        <v>0</v>
      </c>
      <c r="FF32" s="45">
        <v>0</v>
      </c>
      <c r="FG32" s="45">
        <v>0</v>
      </c>
      <c r="FH32" s="45">
        <v>0</v>
      </c>
      <c r="FI32" s="45">
        <v>0</v>
      </c>
      <c r="FJ32" s="45">
        <v>0</v>
      </c>
      <c r="FK32" s="45">
        <v>0</v>
      </c>
      <c r="FL32" s="45">
        <v>0</v>
      </c>
      <c r="FM32" s="45">
        <v>0</v>
      </c>
      <c r="FN32" s="45">
        <v>0</v>
      </c>
      <c r="FO32" s="45">
        <v>0</v>
      </c>
      <c r="FP32" s="45">
        <v>0</v>
      </c>
      <c r="FQ32" s="45">
        <v>0</v>
      </c>
      <c r="FR32" s="45">
        <v>0</v>
      </c>
    </row>
    <row r="33" spans="2:174" hidden="1" outlineLevel="1" x14ac:dyDescent="0.25">
      <c r="B33" s="37">
        <v>72</v>
      </c>
      <c r="C33" s="130" t="s">
        <v>197</v>
      </c>
      <c r="D33" s="105"/>
      <c r="E33" s="45">
        <v>0</v>
      </c>
      <c r="F33" s="44">
        <v>0</v>
      </c>
      <c r="G33" s="44">
        <v>0</v>
      </c>
      <c r="H33" s="44">
        <v>0</v>
      </c>
      <c r="I33" s="44">
        <v>0</v>
      </c>
      <c r="J33" s="44">
        <v>0</v>
      </c>
      <c r="K33" s="44">
        <v>0</v>
      </c>
      <c r="L33" s="44">
        <v>0</v>
      </c>
      <c r="M33" s="44">
        <v>0</v>
      </c>
      <c r="N33" s="44">
        <v>0</v>
      </c>
      <c r="O33" s="44">
        <v>0</v>
      </c>
      <c r="P33" s="44">
        <v>0</v>
      </c>
      <c r="Q33" s="44">
        <v>0</v>
      </c>
      <c r="S33" s="45">
        <v>0</v>
      </c>
      <c r="T33" s="44">
        <v>0</v>
      </c>
      <c r="U33" s="44">
        <v>0</v>
      </c>
      <c r="V33" s="44">
        <v>0</v>
      </c>
      <c r="W33" s="44">
        <v>0</v>
      </c>
      <c r="X33" s="44">
        <v>0</v>
      </c>
      <c r="Y33" s="44">
        <v>0</v>
      </c>
      <c r="Z33" s="44">
        <v>0</v>
      </c>
      <c r="AA33" s="44">
        <v>0</v>
      </c>
      <c r="AB33" s="44">
        <v>0</v>
      </c>
      <c r="AC33" s="44">
        <v>0</v>
      </c>
      <c r="AD33" s="44">
        <v>0</v>
      </c>
      <c r="AE33" s="44">
        <v>0</v>
      </c>
      <c r="AG33" s="45">
        <v>0</v>
      </c>
      <c r="AH33" s="44">
        <v>0</v>
      </c>
      <c r="AI33" s="44">
        <v>0</v>
      </c>
      <c r="AJ33" s="44">
        <v>0</v>
      </c>
      <c r="AK33" s="44">
        <v>0</v>
      </c>
      <c r="AL33" s="44">
        <v>0</v>
      </c>
      <c r="AM33" s="44">
        <v>0</v>
      </c>
      <c r="AN33" s="44">
        <v>0</v>
      </c>
      <c r="AO33" s="44">
        <v>0</v>
      </c>
      <c r="AP33" s="44">
        <v>0</v>
      </c>
      <c r="AQ33" s="44">
        <v>0</v>
      </c>
      <c r="AR33" s="44">
        <v>0</v>
      </c>
      <c r="AS33" s="44">
        <v>0</v>
      </c>
      <c r="AU33" s="45">
        <v>0</v>
      </c>
      <c r="AV33" s="44">
        <v>0</v>
      </c>
      <c r="AW33" s="44">
        <v>0</v>
      </c>
      <c r="AX33" s="44">
        <v>0</v>
      </c>
      <c r="AY33" s="44">
        <v>0</v>
      </c>
      <c r="AZ33" s="44">
        <v>0</v>
      </c>
      <c r="BA33" s="44">
        <v>0</v>
      </c>
      <c r="BB33" s="44">
        <v>0</v>
      </c>
      <c r="BC33" s="44">
        <v>0</v>
      </c>
      <c r="BD33" s="44">
        <v>0</v>
      </c>
      <c r="BE33" s="44">
        <v>0</v>
      </c>
      <c r="BF33" s="44">
        <v>0</v>
      </c>
      <c r="BG33" s="44">
        <v>0</v>
      </c>
      <c r="BI33" s="45">
        <v>0</v>
      </c>
      <c r="BJ33" s="44">
        <v>0</v>
      </c>
      <c r="BK33" s="44">
        <v>0</v>
      </c>
      <c r="BL33" s="44">
        <v>0</v>
      </c>
      <c r="BM33" s="44">
        <v>0</v>
      </c>
      <c r="BN33" s="44">
        <v>0</v>
      </c>
      <c r="BO33" s="44">
        <v>0</v>
      </c>
      <c r="BP33" s="44">
        <v>0</v>
      </c>
      <c r="BQ33" s="44">
        <v>0</v>
      </c>
      <c r="BR33" s="44">
        <v>0</v>
      </c>
      <c r="BS33" s="44">
        <v>0</v>
      </c>
      <c r="BT33" s="44">
        <v>0</v>
      </c>
      <c r="BU33" s="44">
        <v>0</v>
      </c>
      <c r="BW33" s="45">
        <v>0</v>
      </c>
      <c r="BX33" s="44">
        <v>0</v>
      </c>
      <c r="BY33" s="44">
        <v>0</v>
      </c>
      <c r="BZ33" s="44">
        <v>0</v>
      </c>
      <c r="CA33" s="44">
        <v>0</v>
      </c>
      <c r="CB33" s="44">
        <v>0</v>
      </c>
      <c r="CC33" s="44">
        <v>0</v>
      </c>
      <c r="CD33" s="44">
        <v>0</v>
      </c>
      <c r="CE33" s="44">
        <v>0</v>
      </c>
      <c r="CF33" s="44">
        <v>0</v>
      </c>
      <c r="CG33" s="44">
        <v>0</v>
      </c>
      <c r="CH33" s="44">
        <v>0</v>
      </c>
      <c r="CI33" s="44">
        <v>0</v>
      </c>
      <c r="CJ33" s="113"/>
      <c r="CK33" s="45">
        <v>0</v>
      </c>
      <c r="CL33" s="44">
        <v>0</v>
      </c>
      <c r="CM33" s="44">
        <v>0</v>
      </c>
      <c r="CN33" s="44">
        <v>0</v>
      </c>
      <c r="CO33" s="44">
        <v>0</v>
      </c>
      <c r="CP33" s="44">
        <v>0</v>
      </c>
      <c r="CQ33" s="44">
        <v>0</v>
      </c>
      <c r="CR33" s="44">
        <v>0</v>
      </c>
      <c r="CS33" s="44">
        <v>0</v>
      </c>
      <c r="CT33" s="44">
        <v>0</v>
      </c>
      <c r="CU33" s="44">
        <v>0</v>
      </c>
      <c r="CV33" s="44">
        <v>0</v>
      </c>
      <c r="CW33" s="44">
        <v>0</v>
      </c>
      <c r="CY33" s="45">
        <v>26223.126</v>
      </c>
      <c r="CZ33" s="45">
        <v>0</v>
      </c>
      <c r="DA33" s="45">
        <v>0</v>
      </c>
      <c r="DB33" s="45">
        <v>0</v>
      </c>
      <c r="DC33" s="45">
        <v>0</v>
      </c>
      <c r="DD33" s="45">
        <v>0</v>
      </c>
      <c r="DE33" s="45">
        <v>0</v>
      </c>
      <c r="DF33" s="45">
        <v>0</v>
      </c>
      <c r="DG33" s="45">
        <v>0</v>
      </c>
      <c r="DH33" s="45">
        <v>0</v>
      </c>
      <c r="DI33" s="45">
        <v>0</v>
      </c>
      <c r="DJ33" s="45">
        <v>0</v>
      </c>
      <c r="DK33" s="45">
        <v>26223.126</v>
      </c>
      <c r="DM33" s="45">
        <v>0</v>
      </c>
      <c r="DN33" s="45">
        <v>0</v>
      </c>
      <c r="DO33" s="45">
        <v>0</v>
      </c>
      <c r="DP33" s="45">
        <v>0</v>
      </c>
      <c r="DQ33" s="45">
        <v>0</v>
      </c>
      <c r="DR33" s="45">
        <v>0</v>
      </c>
      <c r="DS33" s="45">
        <v>0</v>
      </c>
      <c r="DT33" s="45">
        <v>0</v>
      </c>
      <c r="DU33" s="44">
        <v>0</v>
      </c>
      <c r="DV33" s="44">
        <v>0</v>
      </c>
      <c r="DW33" s="44">
        <v>0</v>
      </c>
      <c r="DX33" s="44">
        <v>0</v>
      </c>
      <c r="DY33" s="44">
        <v>0</v>
      </c>
      <c r="EA33" s="45">
        <v>0</v>
      </c>
      <c r="EB33" s="45">
        <v>0</v>
      </c>
      <c r="EC33" s="45">
        <v>0</v>
      </c>
      <c r="ED33" s="45">
        <v>0</v>
      </c>
      <c r="EE33" s="45">
        <v>0</v>
      </c>
      <c r="EF33" s="45">
        <v>0</v>
      </c>
      <c r="EG33" s="45">
        <v>0</v>
      </c>
      <c r="EH33" s="45">
        <v>0</v>
      </c>
      <c r="EI33" s="45">
        <v>0</v>
      </c>
      <c r="EJ33" s="45">
        <v>0</v>
      </c>
      <c r="EK33" s="45">
        <v>0</v>
      </c>
      <c r="EL33" s="45">
        <v>0</v>
      </c>
      <c r="EM33" s="45">
        <v>0</v>
      </c>
      <c r="EO33" s="45">
        <v>0</v>
      </c>
      <c r="EP33" s="45">
        <f t="shared" ref="EP33:EP46" si="53">SUM(EQ33:FB33)</f>
        <v>0</v>
      </c>
      <c r="EQ33" s="58">
        <v>0</v>
      </c>
      <c r="ER33" s="58">
        <v>0</v>
      </c>
      <c r="ES33" s="58">
        <v>0</v>
      </c>
      <c r="ET33" s="58">
        <v>0</v>
      </c>
      <c r="EU33" s="58">
        <v>0</v>
      </c>
      <c r="EV33" s="58">
        <v>0</v>
      </c>
      <c r="EW33" s="58">
        <v>0</v>
      </c>
      <c r="EX33" s="58">
        <v>0</v>
      </c>
      <c r="EY33" s="58">
        <v>0</v>
      </c>
      <c r="EZ33" s="58">
        <v>0</v>
      </c>
      <c r="FA33" s="58">
        <v>0</v>
      </c>
      <c r="FB33" s="58">
        <v>0</v>
      </c>
      <c r="FC33" s="49"/>
      <c r="FE33" s="45">
        <v>0</v>
      </c>
      <c r="FF33" s="45">
        <v>0</v>
      </c>
      <c r="FG33" s="58">
        <v>0</v>
      </c>
      <c r="FH33" s="58">
        <v>0</v>
      </c>
      <c r="FI33" s="58">
        <v>0</v>
      </c>
      <c r="FJ33" s="58">
        <v>0</v>
      </c>
      <c r="FK33" s="58">
        <v>0</v>
      </c>
      <c r="FL33" s="58">
        <v>0</v>
      </c>
      <c r="FM33" s="58">
        <v>0</v>
      </c>
      <c r="FN33" s="58">
        <v>0</v>
      </c>
      <c r="FO33" s="58">
        <v>0</v>
      </c>
      <c r="FP33" s="58">
        <v>0</v>
      </c>
      <c r="FQ33" s="58">
        <v>0</v>
      </c>
      <c r="FR33" s="58">
        <v>0</v>
      </c>
    </row>
    <row r="34" spans="2:174" hidden="1" outlineLevel="1" x14ac:dyDescent="0.25">
      <c r="B34" s="37">
        <v>73</v>
      </c>
      <c r="C34" s="130" t="s">
        <v>198</v>
      </c>
      <c r="D34" s="105"/>
      <c r="E34" s="45">
        <v>0</v>
      </c>
      <c r="F34" s="44">
        <v>0</v>
      </c>
      <c r="G34" s="44">
        <v>0</v>
      </c>
      <c r="H34" s="44">
        <v>0</v>
      </c>
      <c r="I34" s="44">
        <v>0</v>
      </c>
      <c r="J34" s="44">
        <v>0</v>
      </c>
      <c r="K34" s="44">
        <v>0</v>
      </c>
      <c r="L34" s="44">
        <v>0</v>
      </c>
      <c r="M34" s="44">
        <v>0</v>
      </c>
      <c r="N34" s="44">
        <v>0</v>
      </c>
      <c r="O34" s="44">
        <v>0</v>
      </c>
      <c r="P34" s="44">
        <v>0</v>
      </c>
      <c r="Q34" s="44">
        <v>0</v>
      </c>
      <c r="S34" s="45">
        <v>0</v>
      </c>
      <c r="T34" s="44">
        <v>0</v>
      </c>
      <c r="U34" s="44">
        <v>0</v>
      </c>
      <c r="V34" s="44">
        <v>0</v>
      </c>
      <c r="W34" s="44">
        <v>0</v>
      </c>
      <c r="X34" s="44">
        <v>0</v>
      </c>
      <c r="Y34" s="44">
        <v>0</v>
      </c>
      <c r="Z34" s="44">
        <v>0</v>
      </c>
      <c r="AA34" s="44">
        <v>0</v>
      </c>
      <c r="AB34" s="44">
        <v>0</v>
      </c>
      <c r="AC34" s="44">
        <v>0</v>
      </c>
      <c r="AD34" s="44">
        <v>0</v>
      </c>
      <c r="AE34" s="44">
        <v>0</v>
      </c>
      <c r="AG34" s="45">
        <v>0</v>
      </c>
      <c r="AH34" s="44">
        <v>0</v>
      </c>
      <c r="AI34" s="44">
        <v>0</v>
      </c>
      <c r="AJ34" s="44">
        <v>0</v>
      </c>
      <c r="AK34" s="44">
        <v>0</v>
      </c>
      <c r="AL34" s="44">
        <v>0</v>
      </c>
      <c r="AM34" s="44">
        <v>0</v>
      </c>
      <c r="AN34" s="44">
        <v>0</v>
      </c>
      <c r="AO34" s="44">
        <v>0</v>
      </c>
      <c r="AP34" s="44">
        <v>0</v>
      </c>
      <c r="AQ34" s="44">
        <v>0</v>
      </c>
      <c r="AR34" s="44">
        <v>0</v>
      </c>
      <c r="AS34" s="44">
        <v>0</v>
      </c>
      <c r="AU34" s="45">
        <v>0</v>
      </c>
      <c r="AV34" s="44">
        <v>0</v>
      </c>
      <c r="AW34" s="44">
        <v>0</v>
      </c>
      <c r="AX34" s="44">
        <v>0</v>
      </c>
      <c r="AY34" s="44">
        <v>0</v>
      </c>
      <c r="AZ34" s="44">
        <v>0</v>
      </c>
      <c r="BA34" s="44">
        <v>0</v>
      </c>
      <c r="BB34" s="44">
        <v>0</v>
      </c>
      <c r="BC34" s="44">
        <v>0</v>
      </c>
      <c r="BD34" s="44">
        <v>0</v>
      </c>
      <c r="BE34" s="44">
        <v>0</v>
      </c>
      <c r="BF34" s="44">
        <v>0</v>
      </c>
      <c r="BG34" s="44">
        <v>0</v>
      </c>
      <c r="BI34" s="45">
        <v>0</v>
      </c>
      <c r="BJ34" s="44">
        <v>0</v>
      </c>
      <c r="BK34" s="44">
        <v>0</v>
      </c>
      <c r="BL34" s="44">
        <v>0</v>
      </c>
      <c r="BM34" s="44">
        <v>0</v>
      </c>
      <c r="BN34" s="44">
        <v>0</v>
      </c>
      <c r="BO34" s="44">
        <v>0</v>
      </c>
      <c r="BP34" s="44">
        <v>0</v>
      </c>
      <c r="BQ34" s="44">
        <v>0</v>
      </c>
      <c r="BR34" s="44">
        <v>0</v>
      </c>
      <c r="BS34" s="44">
        <v>0</v>
      </c>
      <c r="BT34" s="44">
        <v>0</v>
      </c>
      <c r="BU34" s="44">
        <v>0</v>
      </c>
      <c r="BW34" s="45">
        <v>0</v>
      </c>
      <c r="BX34" s="44">
        <v>0</v>
      </c>
      <c r="BY34" s="44">
        <v>0</v>
      </c>
      <c r="BZ34" s="44">
        <v>0</v>
      </c>
      <c r="CA34" s="44">
        <v>0</v>
      </c>
      <c r="CB34" s="44">
        <v>0</v>
      </c>
      <c r="CC34" s="44">
        <v>0</v>
      </c>
      <c r="CD34" s="44">
        <v>0</v>
      </c>
      <c r="CE34" s="44">
        <v>0</v>
      </c>
      <c r="CF34" s="44">
        <v>0</v>
      </c>
      <c r="CG34" s="44">
        <v>0</v>
      </c>
      <c r="CH34" s="44">
        <v>0</v>
      </c>
      <c r="CI34" s="44">
        <v>0</v>
      </c>
      <c r="CJ34" s="113"/>
      <c r="CK34" s="45">
        <v>0</v>
      </c>
      <c r="CL34" s="44">
        <v>0</v>
      </c>
      <c r="CM34" s="44">
        <v>0</v>
      </c>
      <c r="CN34" s="44">
        <v>0</v>
      </c>
      <c r="CO34" s="44">
        <v>0</v>
      </c>
      <c r="CP34" s="44">
        <v>0</v>
      </c>
      <c r="CQ34" s="44">
        <v>0</v>
      </c>
      <c r="CR34" s="44">
        <v>0</v>
      </c>
      <c r="CS34" s="44">
        <v>0</v>
      </c>
      <c r="CT34" s="44">
        <v>0</v>
      </c>
      <c r="CU34" s="44">
        <v>0</v>
      </c>
      <c r="CV34" s="44">
        <v>0</v>
      </c>
      <c r="CW34" s="44">
        <v>0</v>
      </c>
      <c r="CY34" s="45">
        <v>0</v>
      </c>
      <c r="CZ34" s="45">
        <v>0</v>
      </c>
      <c r="DA34" s="45">
        <v>0</v>
      </c>
      <c r="DB34" s="45">
        <v>0</v>
      </c>
      <c r="DC34" s="45">
        <v>0</v>
      </c>
      <c r="DD34" s="45">
        <v>0</v>
      </c>
      <c r="DE34" s="45">
        <v>0</v>
      </c>
      <c r="DF34" s="45">
        <v>0</v>
      </c>
      <c r="DG34" s="45">
        <v>0</v>
      </c>
      <c r="DH34" s="45">
        <v>0</v>
      </c>
      <c r="DI34" s="45">
        <v>0</v>
      </c>
      <c r="DJ34" s="45">
        <v>0</v>
      </c>
      <c r="DK34" s="45">
        <v>0</v>
      </c>
      <c r="DM34" s="45">
        <v>0</v>
      </c>
      <c r="DN34" s="45">
        <v>0</v>
      </c>
      <c r="DO34" s="45">
        <v>0</v>
      </c>
      <c r="DP34" s="45">
        <v>0</v>
      </c>
      <c r="DQ34" s="45">
        <v>0</v>
      </c>
      <c r="DR34" s="45">
        <v>0</v>
      </c>
      <c r="DS34" s="45">
        <v>0</v>
      </c>
      <c r="DT34" s="45">
        <v>0</v>
      </c>
      <c r="DU34" s="44">
        <v>0</v>
      </c>
      <c r="DV34" s="44">
        <v>0</v>
      </c>
      <c r="DW34" s="44">
        <v>0</v>
      </c>
      <c r="DX34" s="44">
        <v>0</v>
      </c>
      <c r="DY34" s="44">
        <v>0</v>
      </c>
      <c r="EA34" s="45">
        <v>0</v>
      </c>
      <c r="EB34" s="45">
        <v>0</v>
      </c>
      <c r="EC34" s="45">
        <v>0</v>
      </c>
      <c r="ED34" s="45">
        <v>0</v>
      </c>
      <c r="EE34" s="45">
        <v>0</v>
      </c>
      <c r="EF34" s="45">
        <v>0</v>
      </c>
      <c r="EG34" s="45">
        <v>0</v>
      </c>
      <c r="EH34" s="45">
        <v>0</v>
      </c>
      <c r="EI34" s="45">
        <v>0</v>
      </c>
      <c r="EJ34" s="45">
        <v>0</v>
      </c>
      <c r="EK34" s="45">
        <v>0</v>
      </c>
      <c r="EL34" s="45">
        <v>0</v>
      </c>
      <c r="EM34" s="45">
        <v>0</v>
      </c>
      <c r="EO34" s="45">
        <v>0</v>
      </c>
      <c r="EP34" s="45">
        <f t="shared" si="53"/>
        <v>0</v>
      </c>
      <c r="EQ34" s="58">
        <v>0</v>
      </c>
      <c r="ER34" s="58">
        <v>0</v>
      </c>
      <c r="ES34" s="58">
        <v>0</v>
      </c>
      <c r="ET34" s="58">
        <v>0</v>
      </c>
      <c r="EU34" s="58">
        <v>0</v>
      </c>
      <c r="EV34" s="58">
        <v>0</v>
      </c>
      <c r="EW34" s="58">
        <v>0</v>
      </c>
      <c r="EX34" s="58">
        <v>0</v>
      </c>
      <c r="EY34" s="58">
        <v>0</v>
      </c>
      <c r="EZ34" s="58">
        <v>0</v>
      </c>
      <c r="FA34" s="58">
        <v>0</v>
      </c>
      <c r="FB34" s="58">
        <v>0</v>
      </c>
      <c r="FC34" s="49"/>
      <c r="FE34" s="45">
        <v>0</v>
      </c>
      <c r="FF34" s="45">
        <v>0</v>
      </c>
      <c r="FG34" s="58">
        <v>0</v>
      </c>
      <c r="FH34" s="58">
        <v>0</v>
      </c>
      <c r="FI34" s="58">
        <v>0</v>
      </c>
      <c r="FJ34" s="58">
        <v>0</v>
      </c>
      <c r="FK34" s="58">
        <v>0</v>
      </c>
      <c r="FL34" s="58">
        <v>0</v>
      </c>
      <c r="FM34" s="58">
        <v>0</v>
      </c>
      <c r="FN34" s="58">
        <v>0</v>
      </c>
      <c r="FO34" s="58">
        <v>0</v>
      </c>
      <c r="FP34" s="58">
        <v>0</v>
      </c>
      <c r="FQ34" s="58">
        <v>0</v>
      </c>
      <c r="FR34" s="58">
        <v>0</v>
      </c>
    </row>
    <row r="35" spans="2:174" hidden="1" outlineLevel="1" x14ac:dyDescent="0.25">
      <c r="B35" s="37">
        <v>161</v>
      </c>
      <c r="C35" s="130" t="s">
        <v>199</v>
      </c>
      <c r="D35" s="105"/>
      <c r="E35" s="45">
        <v>0</v>
      </c>
      <c r="F35" s="44">
        <v>0</v>
      </c>
      <c r="G35" s="44">
        <v>0</v>
      </c>
      <c r="H35" s="44">
        <v>0</v>
      </c>
      <c r="I35" s="44">
        <v>0</v>
      </c>
      <c r="J35" s="44">
        <v>0</v>
      </c>
      <c r="K35" s="44">
        <v>0</v>
      </c>
      <c r="L35" s="44">
        <v>0</v>
      </c>
      <c r="M35" s="44">
        <v>0</v>
      </c>
      <c r="N35" s="44">
        <v>0</v>
      </c>
      <c r="O35" s="44">
        <v>0</v>
      </c>
      <c r="P35" s="44">
        <v>0</v>
      </c>
      <c r="Q35" s="44">
        <v>0</v>
      </c>
      <c r="S35" s="45">
        <v>0</v>
      </c>
      <c r="T35" s="44">
        <v>0</v>
      </c>
      <c r="U35" s="44">
        <v>0</v>
      </c>
      <c r="V35" s="44">
        <v>0</v>
      </c>
      <c r="W35" s="44">
        <v>0</v>
      </c>
      <c r="X35" s="44">
        <v>0</v>
      </c>
      <c r="Y35" s="44">
        <v>0</v>
      </c>
      <c r="Z35" s="44">
        <v>0</v>
      </c>
      <c r="AA35" s="44">
        <v>0</v>
      </c>
      <c r="AB35" s="44">
        <v>0</v>
      </c>
      <c r="AC35" s="44">
        <v>0</v>
      </c>
      <c r="AD35" s="44">
        <v>0</v>
      </c>
      <c r="AE35" s="44">
        <v>0</v>
      </c>
      <c r="AG35" s="45">
        <v>0</v>
      </c>
      <c r="AH35" s="44">
        <v>0</v>
      </c>
      <c r="AI35" s="44">
        <v>0</v>
      </c>
      <c r="AJ35" s="44">
        <v>0</v>
      </c>
      <c r="AK35" s="44">
        <v>0</v>
      </c>
      <c r="AL35" s="44">
        <v>0</v>
      </c>
      <c r="AM35" s="44">
        <v>0</v>
      </c>
      <c r="AN35" s="44">
        <v>0</v>
      </c>
      <c r="AO35" s="44">
        <v>0</v>
      </c>
      <c r="AP35" s="44">
        <v>0</v>
      </c>
      <c r="AQ35" s="44">
        <v>0</v>
      </c>
      <c r="AR35" s="44">
        <v>0</v>
      </c>
      <c r="AS35" s="44">
        <v>0</v>
      </c>
      <c r="AU35" s="45">
        <v>0</v>
      </c>
      <c r="AV35" s="44">
        <v>0</v>
      </c>
      <c r="AW35" s="44">
        <v>0</v>
      </c>
      <c r="AX35" s="44">
        <v>0</v>
      </c>
      <c r="AY35" s="44">
        <v>0</v>
      </c>
      <c r="AZ35" s="44">
        <v>0</v>
      </c>
      <c r="BA35" s="44">
        <v>0</v>
      </c>
      <c r="BB35" s="44">
        <v>0</v>
      </c>
      <c r="BC35" s="44">
        <v>0</v>
      </c>
      <c r="BD35" s="44">
        <v>0</v>
      </c>
      <c r="BE35" s="44">
        <v>0</v>
      </c>
      <c r="BF35" s="44">
        <v>0</v>
      </c>
      <c r="BG35" s="44">
        <v>0</v>
      </c>
      <c r="BI35" s="45">
        <v>0</v>
      </c>
      <c r="BJ35" s="44">
        <v>0</v>
      </c>
      <c r="BK35" s="44">
        <v>0</v>
      </c>
      <c r="BL35" s="44">
        <v>0</v>
      </c>
      <c r="BM35" s="44">
        <v>0</v>
      </c>
      <c r="BN35" s="44">
        <v>0</v>
      </c>
      <c r="BO35" s="44">
        <v>0</v>
      </c>
      <c r="BP35" s="44">
        <v>0</v>
      </c>
      <c r="BQ35" s="44">
        <v>0</v>
      </c>
      <c r="BR35" s="44">
        <v>0</v>
      </c>
      <c r="BS35" s="44">
        <v>0</v>
      </c>
      <c r="BT35" s="44">
        <v>0</v>
      </c>
      <c r="BU35" s="44">
        <v>0</v>
      </c>
      <c r="BW35" s="45">
        <v>0</v>
      </c>
      <c r="BX35" s="44">
        <v>0</v>
      </c>
      <c r="BY35" s="44">
        <v>0</v>
      </c>
      <c r="BZ35" s="44">
        <v>0</v>
      </c>
      <c r="CA35" s="44">
        <v>0</v>
      </c>
      <c r="CB35" s="44">
        <v>0</v>
      </c>
      <c r="CC35" s="44">
        <v>0</v>
      </c>
      <c r="CD35" s="44">
        <v>0</v>
      </c>
      <c r="CE35" s="44">
        <v>0</v>
      </c>
      <c r="CF35" s="44">
        <v>0</v>
      </c>
      <c r="CG35" s="44">
        <v>0</v>
      </c>
      <c r="CH35" s="44">
        <v>0</v>
      </c>
      <c r="CI35" s="44">
        <v>0</v>
      </c>
      <c r="CJ35" s="113"/>
      <c r="CK35" s="45">
        <v>0</v>
      </c>
      <c r="CL35" s="44">
        <v>0</v>
      </c>
      <c r="CM35" s="44">
        <v>0</v>
      </c>
      <c r="CN35" s="44">
        <v>0</v>
      </c>
      <c r="CO35" s="44">
        <v>0</v>
      </c>
      <c r="CP35" s="44">
        <v>0</v>
      </c>
      <c r="CQ35" s="44">
        <v>0</v>
      </c>
      <c r="CR35" s="44">
        <v>0</v>
      </c>
      <c r="CS35" s="44">
        <v>0</v>
      </c>
      <c r="CT35" s="44">
        <v>0</v>
      </c>
      <c r="CU35" s="44">
        <v>0</v>
      </c>
      <c r="CV35" s="44">
        <v>0</v>
      </c>
      <c r="CW35" s="44">
        <v>0</v>
      </c>
      <c r="CY35" s="45">
        <v>0</v>
      </c>
      <c r="CZ35" s="45">
        <v>0</v>
      </c>
      <c r="DA35" s="45">
        <v>0</v>
      </c>
      <c r="DB35" s="45">
        <v>0</v>
      </c>
      <c r="DC35" s="45">
        <v>0</v>
      </c>
      <c r="DD35" s="45">
        <v>0</v>
      </c>
      <c r="DE35" s="45">
        <v>0</v>
      </c>
      <c r="DF35" s="45">
        <v>0</v>
      </c>
      <c r="DG35" s="45">
        <v>0</v>
      </c>
      <c r="DH35" s="45">
        <v>0</v>
      </c>
      <c r="DI35" s="45">
        <v>0</v>
      </c>
      <c r="DJ35" s="45">
        <v>0</v>
      </c>
      <c r="DK35" s="45">
        <v>0</v>
      </c>
      <c r="DM35" s="45">
        <v>0</v>
      </c>
      <c r="DN35" s="45">
        <v>0</v>
      </c>
      <c r="DO35" s="45">
        <v>0</v>
      </c>
      <c r="DP35" s="45">
        <v>0</v>
      </c>
      <c r="DQ35" s="45">
        <v>0</v>
      </c>
      <c r="DR35" s="45">
        <v>0</v>
      </c>
      <c r="DS35" s="45">
        <v>0</v>
      </c>
      <c r="DT35" s="45">
        <v>0</v>
      </c>
      <c r="DU35" s="44">
        <v>0</v>
      </c>
      <c r="DV35" s="44">
        <v>0</v>
      </c>
      <c r="DW35" s="44">
        <v>0</v>
      </c>
      <c r="DX35" s="44">
        <v>0</v>
      </c>
      <c r="DY35" s="44">
        <v>0</v>
      </c>
      <c r="EA35" s="45">
        <v>0</v>
      </c>
      <c r="EB35" s="45">
        <v>0</v>
      </c>
      <c r="EC35" s="45">
        <v>0</v>
      </c>
      <c r="ED35" s="45">
        <v>0</v>
      </c>
      <c r="EE35" s="45">
        <v>0</v>
      </c>
      <c r="EF35" s="45">
        <v>0</v>
      </c>
      <c r="EG35" s="45">
        <v>0</v>
      </c>
      <c r="EH35" s="45">
        <v>0</v>
      </c>
      <c r="EI35" s="45">
        <v>0</v>
      </c>
      <c r="EJ35" s="45">
        <v>0</v>
      </c>
      <c r="EK35" s="45">
        <v>0</v>
      </c>
      <c r="EL35" s="45">
        <v>0</v>
      </c>
      <c r="EM35" s="45">
        <v>0</v>
      </c>
      <c r="EO35" s="45">
        <v>0</v>
      </c>
      <c r="EP35" s="45">
        <f t="shared" si="53"/>
        <v>0</v>
      </c>
      <c r="EQ35" s="58">
        <v>0</v>
      </c>
      <c r="ER35" s="58">
        <v>0</v>
      </c>
      <c r="ES35" s="58">
        <v>0</v>
      </c>
      <c r="ET35" s="58">
        <v>0</v>
      </c>
      <c r="EU35" s="58">
        <v>0</v>
      </c>
      <c r="EV35" s="58">
        <v>0</v>
      </c>
      <c r="EW35" s="58">
        <v>0</v>
      </c>
      <c r="EX35" s="58">
        <v>0</v>
      </c>
      <c r="EY35" s="58">
        <v>0</v>
      </c>
      <c r="EZ35" s="58">
        <v>0</v>
      </c>
      <c r="FA35" s="58">
        <v>0</v>
      </c>
      <c r="FB35" s="58">
        <v>0</v>
      </c>
      <c r="FC35" s="49"/>
      <c r="FE35" s="45">
        <v>0</v>
      </c>
      <c r="FF35" s="45">
        <v>0</v>
      </c>
      <c r="FG35" s="58">
        <v>0</v>
      </c>
      <c r="FH35" s="58">
        <v>0</v>
      </c>
      <c r="FI35" s="58">
        <v>0</v>
      </c>
      <c r="FJ35" s="58">
        <v>0</v>
      </c>
      <c r="FK35" s="58">
        <v>0</v>
      </c>
      <c r="FL35" s="58">
        <v>0</v>
      </c>
      <c r="FM35" s="58">
        <v>0</v>
      </c>
      <c r="FN35" s="58">
        <v>0</v>
      </c>
      <c r="FO35" s="58">
        <v>0</v>
      </c>
      <c r="FP35" s="58">
        <v>0</v>
      </c>
      <c r="FQ35" s="58">
        <v>0</v>
      </c>
      <c r="FR35" s="58">
        <v>0</v>
      </c>
    </row>
    <row r="36" spans="2:174" hidden="1" outlineLevel="1" x14ac:dyDescent="0.25">
      <c r="B36" s="37">
        <v>162</v>
      </c>
      <c r="C36" s="131" t="s">
        <v>200</v>
      </c>
      <c r="D36" s="107"/>
      <c r="E36" s="45">
        <v>0</v>
      </c>
      <c r="F36" s="45">
        <v>0</v>
      </c>
      <c r="G36" s="45">
        <v>0</v>
      </c>
      <c r="H36" s="45">
        <v>0</v>
      </c>
      <c r="I36" s="45">
        <v>0</v>
      </c>
      <c r="J36" s="45">
        <v>0</v>
      </c>
      <c r="K36" s="45">
        <v>0</v>
      </c>
      <c r="L36" s="45">
        <v>0</v>
      </c>
      <c r="M36" s="45">
        <v>0</v>
      </c>
      <c r="N36" s="45">
        <v>0</v>
      </c>
      <c r="O36" s="45">
        <v>0</v>
      </c>
      <c r="P36" s="45">
        <v>0</v>
      </c>
      <c r="Q36" s="45">
        <v>0</v>
      </c>
      <c r="S36" s="45">
        <v>0</v>
      </c>
      <c r="T36" s="45">
        <v>0</v>
      </c>
      <c r="U36" s="45">
        <v>0</v>
      </c>
      <c r="V36" s="45">
        <v>0</v>
      </c>
      <c r="W36" s="45">
        <v>0</v>
      </c>
      <c r="X36" s="45">
        <v>0</v>
      </c>
      <c r="Y36" s="45">
        <v>0</v>
      </c>
      <c r="Z36" s="45">
        <v>0</v>
      </c>
      <c r="AA36" s="45">
        <v>0</v>
      </c>
      <c r="AB36" s="45">
        <v>0</v>
      </c>
      <c r="AC36" s="45">
        <v>0</v>
      </c>
      <c r="AD36" s="45">
        <v>0</v>
      </c>
      <c r="AE36" s="45">
        <v>0</v>
      </c>
      <c r="AG36" s="45">
        <v>0</v>
      </c>
      <c r="AH36" s="45">
        <v>0</v>
      </c>
      <c r="AI36" s="45">
        <v>0</v>
      </c>
      <c r="AJ36" s="45">
        <v>0</v>
      </c>
      <c r="AK36" s="45">
        <v>0</v>
      </c>
      <c r="AL36" s="45">
        <v>0</v>
      </c>
      <c r="AM36" s="45">
        <v>0</v>
      </c>
      <c r="AN36" s="45">
        <v>0</v>
      </c>
      <c r="AO36" s="45">
        <v>0</v>
      </c>
      <c r="AP36" s="45">
        <v>0</v>
      </c>
      <c r="AQ36" s="45">
        <v>0</v>
      </c>
      <c r="AR36" s="45">
        <v>0</v>
      </c>
      <c r="AS36" s="45">
        <v>0</v>
      </c>
      <c r="AU36" s="45">
        <v>0</v>
      </c>
      <c r="AV36" s="45">
        <v>0</v>
      </c>
      <c r="AW36" s="45">
        <v>0</v>
      </c>
      <c r="AX36" s="45">
        <v>0</v>
      </c>
      <c r="AY36" s="45">
        <v>0</v>
      </c>
      <c r="AZ36" s="45">
        <v>0</v>
      </c>
      <c r="BA36" s="45">
        <v>0</v>
      </c>
      <c r="BB36" s="45">
        <v>0</v>
      </c>
      <c r="BC36" s="45">
        <v>0</v>
      </c>
      <c r="BD36" s="45">
        <v>0</v>
      </c>
      <c r="BE36" s="45">
        <v>0</v>
      </c>
      <c r="BF36" s="45">
        <v>0</v>
      </c>
      <c r="BG36" s="45">
        <v>0</v>
      </c>
      <c r="BI36" s="45">
        <v>0</v>
      </c>
      <c r="BJ36" s="45">
        <v>0</v>
      </c>
      <c r="BK36" s="45">
        <v>0</v>
      </c>
      <c r="BL36" s="45">
        <v>0</v>
      </c>
      <c r="BM36" s="45">
        <v>0</v>
      </c>
      <c r="BN36" s="45">
        <v>0</v>
      </c>
      <c r="BO36" s="45">
        <v>0</v>
      </c>
      <c r="BP36" s="45">
        <v>0</v>
      </c>
      <c r="BQ36" s="45">
        <v>0</v>
      </c>
      <c r="BR36" s="45">
        <v>0</v>
      </c>
      <c r="BS36" s="45">
        <v>0</v>
      </c>
      <c r="BT36" s="45">
        <v>0</v>
      </c>
      <c r="BU36" s="45">
        <v>0</v>
      </c>
      <c r="BW36" s="45">
        <v>0</v>
      </c>
      <c r="BX36" s="45">
        <v>0</v>
      </c>
      <c r="BY36" s="45">
        <v>0</v>
      </c>
      <c r="BZ36" s="45">
        <v>0</v>
      </c>
      <c r="CA36" s="45">
        <v>0</v>
      </c>
      <c r="CB36" s="45">
        <v>0</v>
      </c>
      <c r="CC36" s="45">
        <v>0</v>
      </c>
      <c r="CD36" s="45">
        <v>0</v>
      </c>
      <c r="CE36" s="45">
        <v>0</v>
      </c>
      <c r="CF36" s="45">
        <v>0</v>
      </c>
      <c r="CG36" s="45">
        <v>0</v>
      </c>
      <c r="CH36" s="45">
        <v>0</v>
      </c>
      <c r="CI36" s="45">
        <v>0</v>
      </c>
      <c r="CJ36" s="113"/>
      <c r="CK36" s="45">
        <v>0</v>
      </c>
      <c r="CL36" s="45">
        <v>0</v>
      </c>
      <c r="CM36" s="45">
        <v>0</v>
      </c>
      <c r="CN36" s="45">
        <v>0</v>
      </c>
      <c r="CO36" s="45">
        <v>0</v>
      </c>
      <c r="CP36" s="45">
        <v>0</v>
      </c>
      <c r="CQ36" s="45">
        <v>0</v>
      </c>
      <c r="CR36" s="45">
        <v>0</v>
      </c>
      <c r="CS36" s="45">
        <v>0</v>
      </c>
      <c r="CT36" s="45">
        <v>0</v>
      </c>
      <c r="CU36" s="45">
        <v>0</v>
      </c>
      <c r="CV36" s="45">
        <v>0</v>
      </c>
      <c r="CW36" s="45">
        <v>0</v>
      </c>
      <c r="CY36" s="45">
        <v>0</v>
      </c>
      <c r="CZ36" s="45">
        <v>0</v>
      </c>
      <c r="DA36" s="45">
        <v>0</v>
      </c>
      <c r="DB36" s="45">
        <v>0</v>
      </c>
      <c r="DC36" s="45">
        <v>0</v>
      </c>
      <c r="DD36" s="45">
        <v>0</v>
      </c>
      <c r="DE36" s="45">
        <v>0</v>
      </c>
      <c r="DF36" s="45">
        <v>0</v>
      </c>
      <c r="DG36" s="45">
        <v>0</v>
      </c>
      <c r="DH36" s="45">
        <v>0</v>
      </c>
      <c r="DI36" s="45">
        <v>0</v>
      </c>
      <c r="DJ36" s="45">
        <v>0</v>
      </c>
      <c r="DK36" s="45">
        <v>0</v>
      </c>
      <c r="DM36" s="45">
        <v>0</v>
      </c>
      <c r="DN36" s="45">
        <v>0</v>
      </c>
      <c r="DO36" s="45">
        <v>0</v>
      </c>
      <c r="DP36" s="45">
        <v>0</v>
      </c>
      <c r="DQ36" s="45">
        <v>0</v>
      </c>
      <c r="DR36" s="45">
        <v>0</v>
      </c>
      <c r="DS36" s="45">
        <v>0</v>
      </c>
      <c r="DT36" s="45">
        <v>0</v>
      </c>
      <c r="DU36" s="45">
        <v>0</v>
      </c>
      <c r="DV36" s="45">
        <v>0</v>
      </c>
      <c r="DW36" s="45">
        <v>0</v>
      </c>
      <c r="DX36" s="45">
        <v>0</v>
      </c>
      <c r="DY36" s="45">
        <v>0</v>
      </c>
      <c r="EA36" s="45">
        <v>0</v>
      </c>
      <c r="EB36" s="45">
        <v>0</v>
      </c>
      <c r="EC36" s="45">
        <v>0</v>
      </c>
      <c r="ED36" s="45">
        <v>0</v>
      </c>
      <c r="EE36" s="45">
        <v>0</v>
      </c>
      <c r="EF36" s="45">
        <v>0</v>
      </c>
      <c r="EG36" s="45">
        <v>0</v>
      </c>
      <c r="EH36" s="45">
        <v>0</v>
      </c>
      <c r="EI36" s="45">
        <v>0</v>
      </c>
      <c r="EJ36" s="45">
        <v>0</v>
      </c>
      <c r="EK36" s="45">
        <v>0</v>
      </c>
      <c r="EL36" s="45">
        <v>0</v>
      </c>
      <c r="EM36" s="45">
        <v>0</v>
      </c>
      <c r="EO36" s="45">
        <v>0</v>
      </c>
      <c r="EP36" s="45">
        <f t="shared" si="53"/>
        <v>0</v>
      </c>
      <c r="EQ36" s="45">
        <v>0</v>
      </c>
      <c r="ER36" s="45">
        <v>0</v>
      </c>
      <c r="ES36" s="45">
        <v>0</v>
      </c>
      <c r="ET36" s="45">
        <v>0</v>
      </c>
      <c r="EU36" s="45">
        <v>0</v>
      </c>
      <c r="EV36" s="45">
        <v>0</v>
      </c>
      <c r="EW36" s="45">
        <v>0</v>
      </c>
      <c r="EX36" s="45">
        <v>0</v>
      </c>
      <c r="EY36" s="45">
        <v>0</v>
      </c>
      <c r="EZ36" s="45">
        <v>0</v>
      </c>
      <c r="FA36" s="45">
        <v>0</v>
      </c>
      <c r="FB36" s="45">
        <v>0</v>
      </c>
      <c r="FC36" s="49"/>
      <c r="FE36" s="45">
        <v>0</v>
      </c>
      <c r="FF36" s="45">
        <v>0</v>
      </c>
      <c r="FG36" s="45">
        <v>0</v>
      </c>
      <c r="FH36" s="45">
        <v>0</v>
      </c>
      <c r="FI36" s="45">
        <v>0</v>
      </c>
      <c r="FJ36" s="45">
        <v>0</v>
      </c>
      <c r="FK36" s="45">
        <v>0</v>
      </c>
      <c r="FL36" s="45">
        <v>0</v>
      </c>
      <c r="FM36" s="45">
        <v>0</v>
      </c>
      <c r="FN36" s="45">
        <v>0</v>
      </c>
      <c r="FO36" s="45">
        <v>0</v>
      </c>
      <c r="FP36" s="45">
        <v>0</v>
      </c>
      <c r="FQ36" s="45">
        <v>0</v>
      </c>
      <c r="FR36" s="45">
        <v>0</v>
      </c>
    </row>
    <row r="37" spans="2:174" hidden="1" outlineLevel="1" x14ac:dyDescent="0.25">
      <c r="B37" s="37">
        <v>163</v>
      </c>
      <c r="C37" s="130" t="s">
        <v>201</v>
      </c>
      <c r="D37" s="105"/>
      <c r="E37" s="45">
        <v>0</v>
      </c>
      <c r="F37" s="44">
        <v>0</v>
      </c>
      <c r="G37" s="44">
        <v>0</v>
      </c>
      <c r="H37" s="44">
        <v>0</v>
      </c>
      <c r="I37" s="44">
        <v>0</v>
      </c>
      <c r="J37" s="44">
        <v>0</v>
      </c>
      <c r="K37" s="44">
        <v>0</v>
      </c>
      <c r="L37" s="44">
        <v>0</v>
      </c>
      <c r="M37" s="44">
        <v>0</v>
      </c>
      <c r="N37" s="44">
        <v>0</v>
      </c>
      <c r="O37" s="44">
        <v>0</v>
      </c>
      <c r="P37" s="44">
        <v>0</v>
      </c>
      <c r="Q37" s="44">
        <v>0</v>
      </c>
      <c r="S37" s="45">
        <v>0</v>
      </c>
      <c r="T37" s="44">
        <v>0</v>
      </c>
      <c r="U37" s="44">
        <v>0</v>
      </c>
      <c r="V37" s="44">
        <v>0</v>
      </c>
      <c r="W37" s="44">
        <v>0</v>
      </c>
      <c r="X37" s="44">
        <v>0</v>
      </c>
      <c r="Y37" s="44">
        <v>0</v>
      </c>
      <c r="Z37" s="44">
        <v>0</v>
      </c>
      <c r="AA37" s="44">
        <v>0</v>
      </c>
      <c r="AB37" s="44">
        <v>0</v>
      </c>
      <c r="AC37" s="44">
        <v>0</v>
      </c>
      <c r="AD37" s="44">
        <v>0</v>
      </c>
      <c r="AE37" s="44">
        <v>0</v>
      </c>
      <c r="AG37" s="45">
        <v>0</v>
      </c>
      <c r="AH37" s="44">
        <v>0</v>
      </c>
      <c r="AI37" s="44">
        <v>0</v>
      </c>
      <c r="AJ37" s="44">
        <v>0</v>
      </c>
      <c r="AK37" s="44">
        <v>0</v>
      </c>
      <c r="AL37" s="44">
        <v>0</v>
      </c>
      <c r="AM37" s="44">
        <v>0</v>
      </c>
      <c r="AN37" s="44">
        <v>0</v>
      </c>
      <c r="AO37" s="44">
        <v>0</v>
      </c>
      <c r="AP37" s="44">
        <v>0</v>
      </c>
      <c r="AQ37" s="44">
        <v>0</v>
      </c>
      <c r="AR37" s="44">
        <v>0</v>
      </c>
      <c r="AS37" s="44">
        <v>0</v>
      </c>
      <c r="AU37" s="45">
        <v>0</v>
      </c>
      <c r="AV37" s="44">
        <v>0</v>
      </c>
      <c r="AW37" s="44">
        <v>0</v>
      </c>
      <c r="AX37" s="44">
        <v>0</v>
      </c>
      <c r="AY37" s="44">
        <v>0</v>
      </c>
      <c r="AZ37" s="44">
        <v>0</v>
      </c>
      <c r="BA37" s="44">
        <v>0</v>
      </c>
      <c r="BB37" s="44">
        <v>0</v>
      </c>
      <c r="BC37" s="44">
        <v>0</v>
      </c>
      <c r="BD37" s="44">
        <v>0</v>
      </c>
      <c r="BE37" s="44">
        <v>0</v>
      </c>
      <c r="BF37" s="44">
        <v>0</v>
      </c>
      <c r="BG37" s="44">
        <v>0</v>
      </c>
      <c r="BI37" s="45">
        <v>0</v>
      </c>
      <c r="BJ37" s="44">
        <v>0</v>
      </c>
      <c r="BK37" s="44">
        <v>0</v>
      </c>
      <c r="BL37" s="44">
        <v>0</v>
      </c>
      <c r="BM37" s="44">
        <v>0</v>
      </c>
      <c r="BN37" s="44">
        <v>0</v>
      </c>
      <c r="BO37" s="44">
        <v>0</v>
      </c>
      <c r="BP37" s="44">
        <v>0</v>
      </c>
      <c r="BQ37" s="44">
        <v>0</v>
      </c>
      <c r="BR37" s="44">
        <v>0</v>
      </c>
      <c r="BS37" s="44">
        <v>0</v>
      </c>
      <c r="BT37" s="44">
        <v>0</v>
      </c>
      <c r="BU37" s="44">
        <v>0</v>
      </c>
      <c r="BW37" s="45">
        <v>0</v>
      </c>
      <c r="BX37" s="44">
        <v>0</v>
      </c>
      <c r="BY37" s="44">
        <v>0</v>
      </c>
      <c r="BZ37" s="44">
        <v>0</v>
      </c>
      <c r="CA37" s="44">
        <v>0</v>
      </c>
      <c r="CB37" s="44">
        <v>0</v>
      </c>
      <c r="CC37" s="44">
        <v>0</v>
      </c>
      <c r="CD37" s="44">
        <v>0</v>
      </c>
      <c r="CE37" s="44">
        <v>0</v>
      </c>
      <c r="CF37" s="44">
        <v>0</v>
      </c>
      <c r="CG37" s="44">
        <v>0</v>
      </c>
      <c r="CH37" s="44">
        <v>0</v>
      </c>
      <c r="CI37" s="44">
        <v>0</v>
      </c>
      <c r="CJ37" s="113"/>
      <c r="CK37" s="45">
        <v>0</v>
      </c>
      <c r="CL37" s="44">
        <v>0</v>
      </c>
      <c r="CM37" s="44">
        <v>0</v>
      </c>
      <c r="CN37" s="44">
        <v>0</v>
      </c>
      <c r="CO37" s="44">
        <v>0</v>
      </c>
      <c r="CP37" s="44">
        <v>0</v>
      </c>
      <c r="CQ37" s="44">
        <v>0</v>
      </c>
      <c r="CR37" s="44">
        <v>0</v>
      </c>
      <c r="CS37" s="44">
        <v>0</v>
      </c>
      <c r="CT37" s="44">
        <v>0</v>
      </c>
      <c r="CU37" s="44">
        <v>0</v>
      </c>
      <c r="CV37" s="44">
        <v>0</v>
      </c>
      <c r="CW37" s="44">
        <v>0</v>
      </c>
      <c r="CY37" s="45">
        <v>0</v>
      </c>
      <c r="CZ37" s="45">
        <v>0</v>
      </c>
      <c r="DA37" s="45">
        <v>0</v>
      </c>
      <c r="DB37" s="45">
        <v>0</v>
      </c>
      <c r="DC37" s="45">
        <v>0</v>
      </c>
      <c r="DD37" s="45">
        <v>0</v>
      </c>
      <c r="DE37" s="45">
        <v>0</v>
      </c>
      <c r="DF37" s="45">
        <v>0</v>
      </c>
      <c r="DG37" s="45">
        <v>0</v>
      </c>
      <c r="DH37" s="45">
        <v>0</v>
      </c>
      <c r="DI37" s="45">
        <v>0</v>
      </c>
      <c r="DJ37" s="45">
        <v>0</v>
      </c>
      <c r="DK37" s="45">
        <v>0</v>
      </c>
      <c r="DM37" s="45">
        <v>0</v>
      </c>
      <c r="DN37" s="45">
        <v>0</v>
      </c>
      <c r="DO37" s="45">
        <v>0</v>
      </c>
      <c r="DP37" s="45">
        <v>0</v>
      </c>
      <c r="DQ37" s="45">
        <v>0</v>
      </c>
      <c r="DR37" s="45">
        <v>0</v>
      </c>
      <c r="DS37" s="45">
        <v>0</v>
      </c>
      <c r="DT37" s="45">
        <v>0</v>
      </c>
      <c r="DU37" s="44">
        <v>0</v>
      </c>
      <c r="DV37" s="44">
        <v>0</v>
      </c>
      <c r="DW37" s="44">
        <v>0</v>
      </c>
      <c r="DX37" s="44">
        <v>0</v>
      </c>
      <c r="DY37" s="44">
        <v>0</v>
      </c>
      <c r="EA37" s="45">
        <v>0</v>
      </c>
      <c r="EB37" s="45">
        <v>0</v>
      </c>
      <c r="EC37" s="45">
        <v>0</v>
      </c>
      <c r="ED37" s="45">
        <v>0</v>
      </c>
      <c r="EE37" s="45">
        <v>0</v>
      </c>
      <c r="EF37" s="45">
        <v>0</v>
      </c>
      <c r="EG37" s="45">
        <v>0</v>
      </c>
      <c r="EH37" s="45">
        <v>0</v>
      </c>
      <c r="EI37" s="45">
        <v>0</v>
      </c>
      <c r="EJ37" s="45">
        <v>0</v>
      </c>
      <c r="EK37" s="45">
        <v>0</v>
      </c>
      <c r="EL37" s="45">
        <v>0</v>
      </c>
      <c r="EM37" s="45">
        <v>0</v>
      </c>
      <c r="EO37" s="45">
        <v>0</v>
      </c>
      <c r="EP37" s="45">
        <f t="shared" si="53"/>
        <v>0</v>
      </c>
      <c r="EQ37" s="58">
        <v>0</v>
      </c>
      <c r="ER37" s="58">
        <v>0</v>
      </c>
      <c r="ES37" s="58">
        <v>0</v>
      </c>
      <c r="ET37" s="58">
        <v>0</v>
      </c>
      <c r="EU37" s="58">
        <v>0</v>
      </c>
      <c r="EV37" s="58">
        <v>0</v>
      </c>
      <c r="EW37" s="58">
        <v>0</v>
      </c>
      <c r="EX37" s="58">
        <v>0</v>
      </c>
      <c r="EY37" s="58">
        <v>0</v>
      </c>
      <c r="EZ37" s="58">
        <v>0</v>
      </c>
      <c r="FA37" s="58">
        <v>0</v>
      </c>
      <c r="FB37" s="58">
        <v>0</v>
      </c>
      <c r="FC37" s="49"/>
      <c r="FE37" s="45">
        <v>0</v>
      </c>
      <c r="FF37" s="45">
        <v>0</v>
      </c>
      <c r="FG37" s="58">
        <v>0</v>
      </c>
      <c r="FH37" s="58">
        <v>0</v>
      </c>
      <c r="FI37" s="58">
        <v>0</v>
      </c>
      <c r="FJ37" s="58">
        <v>0</v>
      </c>
      <c r="FK37" s="58">
        <v>0</v>
      </c>
      <c r="FL37" s="58">
        <v>0</v>
      </c>
      <c r="FM37" s="58">
        <v>0</v>
      </c>
      <c r="FN37" s="58">
        <v>0</v>
      </c>
      <c r="FO37" s="58">
        <v>0</v>
      </c>
      <c r="FP37" s="58">
        <v>0</v>
      </c>
      <c r="FQ37" s="58">
        <v>0</v>
      </c>
      <c r="FR37" s="58">
        <v>0</v>
      </c>
    </row>
    <row r="38" spans="2:174" hidden="1" outlineLevel="1" x14ac:dyDescent="0.25">
      <c r="B38" s="37">
        <v>164</v>
      </c>
      <c r="C38" s="130" t="s">
        <v>202</v>
      </c>
      <c r="D38" s="105"/>
      <c r="E38" s="45">
        <v>0</v>
      </c>
      <c r="F38" s="44">
        <v>0</v>
      </c>
      <c r="G38" s="44">
        <v>0</v>
      </c>
      <c r="H38" s="44">
        <v>0</v>
      </c>
      <c r="I38" s="44">
        <v>0</v>
      </c>
      <c r="J38" s="44">
        <v>0</v>
      </c>
      <c r="K38" s="44">
        <v>0</v>
      </c>
      <c r="L38" s="44">
        <v>0</v>
      </c>
      <c r="M38" s="44">
        <v>0</v>
      </c>
      <c r="N38" s="44">
        <v>0</v>
      </c>
      <c r="O38" s="44">
        <v>0</v>
      </c>
      <c r="P38" s="44">
        <v>0</v>
      </c>
      <c r="Q38" s="44">
        <v>0</v>
      </c>
      <c r="S38" s="45">
        <v>0</v>
      </c>
      <c r="T38" s="44">
        <v>0</v>
      </c>
      <c r="U38" s="44">
        <v>0</v>
      </c>
      <c r="V38" s="44">
        <v>0</v>
      </c>
      <c r="W38" s="44">
        <v>0</v>
      </c>
      <c r="X38" s="44">
        <v>0</v>
      </c>
      <c r="Y38" s="44">
        <v>0</v>
      </c>
      <c r="Z38" s="44">
        <v>0</v>
      </c>
      <c r="AA38" s="44">
        <v>0</v>
      </c>
      <c r="AB38" s="44">
        <v>0</v>
      </c>
      <c r="AC38" s="44">
        <v>0</v>
      </c>
      <c r="AD38" s="44">
        <v>0</v>
      </c>
      <c r="AE38" s="44">
        <v>0</v>
      </c>
      <c r="AG38" s="45">
        <v>0</v>
      </c>
      <c r="AH38" s="44">
        <v>0</v>
      </c>
      <c r="AI38" s="44">
        <v>0</v>
      </c>
      <c r="AJ38" s="44">
        <v>0</v>
      </c>
      <c r="AK38" s="44">
        <v>0</v>
      </c>
      <c r="AL38" s="44">
        <v>0</v>
      </c>
      <c r="AM38" s="44">
        <v>0</v>
      </c>
      <c r="AN38" s="44">
        <v>0</v>
      </c>
      <c r="AO38" s="44">
        <v>0</v>
      </c>
      <c r="AP38" s="44">
        <v>0</v>
      </c>
      <c r="AQ38" s="44">
        <v>0</v>
      </c>
      <c r="AR38" s="44">
        <v>0</v>
      </c>
      <c r="AS38" s="44">
        <v>0</v>
      </c>
      <c r="AU38" s="45">
        <v>0</v>
      </c>
      <c r="AV38" s="44">
        <v>0</v>
      </c>
      <c r="AW38" s="44">
        <v>0</v>
      </c>
      <c r="AX38" s="44">
        <v>0</v>
      </c>
      <c r="AY38" s="44">
        <v>0</v>
      </c>
      <c r="AZ38" s="44">
        <v>0</v>
      </c>
      <c r="BA38" s="44">
        <v>0</v>
      </c>
      <c r="BB38" s="44">
        <v>0</v>
      </c>
      <c r="BC38" s="44">
        <v>0</v>
      </c>
      <c r="BD38" s="44">
        <v>0</v>
      </c>
      <c r="BE38" s="44">
        <v>0</v>
      </c>
      <c r="BF38" s="44">
        <v>0</v>
      </c>
      <c r="BG38" s="44">
        <v>0</v>
      </c>
      <c r="BI38" s="45">
        <v>0</v>
      </c>
      <c r="BJ38" s="44">
        <v>0</v>
      </c>
      <c r="BK38" s="44">
        <v>0</v>
      </c>
      <c r="BL38" s="44">
        <v>0</v>
      </c>
      <c r="BM38" s="44">
        <v>0</v>
      </c>
      <c r="BN38" s="44">
        <v>0</v>
      </c>
      <c r="BO38" s="44">
        <v>0</v>
      </c>
      <c r="BP38" s="44">
        <v>0</v>
      </c>
      <c r="BQ38" s="44">
        <v>0</v>
      </c>
      <c r="BR38" s="44">
        <v>0</v>
      </c>
      <c r="BS38" s="44">
        <v>0</v>
      </c>
      <c r="BT38" s="44">
        <v>0</v>
      </c>
      <c r="BU38" s="44">
        <v>0</v>
      </c>
      <c r="BW38" s="45">
        <v>0</v>
      </c>
      <c r="BX38" s="44">
        <v>0</v>
      </c>
      <c r="BY38" s="44">
        <v>0</v>
      </c>
      <c r="BZ38" s="44">
        <v>0</v>
      </c>
      <c r="CA38" s="44">
        <v>0</v>
      </c>
      <c r="CB38" s="44">
        <v>0</v>
      </c>
      <c r="CC38" s="44">
        <v>0</v>
      </c>
      <c r="CD38" s="44">
        <v>0</v>
      </c>
      <c r="CE38" s="44">
        <v>0</v>
      </c>
      <c r="CF38" s="44">
        <v>0</v>
      </c>
      <c r="CG38" s="44">
        <v>0</v>
      </c>
      <c r="CH38" s="44">
        <v>0</v>
      </c>
      <c r="CI38" s="44">
        <v>0</v>
      </c>
      <c r="CJ38" s="113"/>
      <c r="CK38" s="45">
        <v>0</v>
      </c>
      <c r="CL38" s="44">
        <v>0</v>
      </c>
      <c r="CM38" s="44">
        <v>0</v>
      </c>
      <c r="CN38" s="44">
        <v>0</v>
      </c>
      <c r="CO38" s="44">
        <v>0</v>
      </c>
      <c r="CP38" s="44">
        <v>0</v>
      </c>
      <c r="CQ38" s="44">
        <v>0</v>
      </c>
      <c r="CR38" s="44">
        <v>0</v>
      </c>
      <c r="CS38" s="44">
        <v>0</v>
      </c>
      <c r="CT38" s="44">
        <v>0</v>
      </c>
      <c r="CU38" s="44">
        <v>0</v>
      </c>
      <c r="CV38" s="44">
        <v>0</v>
      </c>
      <c r="CW38" s="44">
        <v>0</v>
      </c>
      <c r="CY38" s="45">
        <v>0</v>
      </c>
      <c r="CZ38" s="45">
        <v>0</v>
      </c>
      <c r="DA38" s="45">
        <v>0</v>
      </c>
      <c r="DB38" s="45">
        <v>0</v>
      </c>
      <c r="DC38" s="45">
        <v>0</v>
      </c>
      <c r="DD38" s="45">
        <v>0</v>
      </c>
      <c r="DE38" s="45">
        <v>0</v>
      </c>
      <c r="DF38" s="45">
        <v>0</v>
      </c>
      <c r="DG38" s="45">
        <v>0</v>
      </c>
      <c r="DH38" s="45">
        <v>0</v>
      </c>
      <c r="DI38" s="45">
        <v>0</v>
      </c>
      <c r="DJ38" s="45">
        <v>0</v>
      </c>
      <c r="DK38" s="45">
        <v>0</v>
      </c>
      <c r="DM38" s="45">
        <v>0</v>
      </c>
      <c r="DN38" s="45">
        <v>0</v>
      </c>
      <c r="DO38" s="45">
        <v>0</v>
      </c>
      <c r="DP38" s="45">
        <v>0</v>
      </c>
      <c r="DQ38" s="45">
        <v>0</v>
      </c>
      <c r="DR38" s="45">
        <v>0</v>
      </c>
      <c r="DS38" s="45">
        <v>0</v>
      </c>
      <c r="DT38" s="45">
        <v>0</v>
      </c>
      <c r="DU38" s="44">
        <v>0</v>
      </c>
      <c r="DV38" s="44">
        <v>0</v>
      </c>
      <c r="DW38" s="44">
        <v>0</v>
      </c>
      <c r="DX38" s="44">
        <v>0</v>
      </c>
      <c r="DY38" s="44">
        <v>0</v>
      </c>
      <c r="EA38" s="45">
        <v>0</v>
      </c>
      <c r="EB38" s="45">
        <v>0</v>
      </c>
      <c r="EC38" s="45">
        <v>0</v>
      </c>
      <c r="ED38" s="45">
        <v>0</v>
      </c>
      <c r="EE38" s="45">
        <v>0</v>
      </c>
      <c r="EF38" s="45">
        <v>0</v>
      </c>
      <c r="EG38" s="45">
        <v>0</v>
      </c>
      <c r="EH38" s="45">
        <v>0</v>
      </c>
      <c r="EI38" s="45">
        <v>0</v>
      </c>
      <c r="EJ38" s="45">
        <v>0</v>
      </c>
      <c r="EK38" s="45">
        <v>0</v>
      </c>
      <c r="EL38" s="45">
        <v>0</v>
      </c>
      <c r="EM38" s="45">
        <v>0</v>
      </c>
      <c r="EO38" s="45">
        <v>0</v>
      </c>
      <c r="EP38" s="45">
        <f t="shared" si="53"/>
        <v>0</v>
      </c>
      <c r="EQ38" s="58">
        <v>0</v>
      </c>
      <c r="ER38" s="58">
        <v>0</v>
      </c>
      <c r="ES38" s="58">
        <v>0</v>
      </c>
      <c r="ET38" s="58">
        <v>0</v>
      </c>
      <c r="EU38" s="58">
        <v>0</v>
      </c>
      <c r="EV38" s="58">
        <v>0</v>
      </c>
      <c r="EW38" s="58">
        <v>0</v>
      </c>
      <c r="EX38" s="58">
        <v>0</v>
      </c>
      <c r="EY38" s="58">
        <v>0</v>
      </c>
      <c r="EZ38" s="58">
        <v>0</v>
      </c>
      <c r="FA38" s="58">
        <v>0</v>
      </c>
      <c r="FB38" s="58">
        <v>0</v>
      </c>
      <c r="FC38" s="49"/>
      <c r="FE38" s="45">
        <v>0</v>
      </c>
      <c r="FF38" s="45">
        <v>0</v>
      </c>
      <c r="FG38" s="58">
        <v>0</v>
      </c>
      <c r="FH38" s="58">
        <v>0</v>
      </c>
      <c r="FI38" s="58">
        <v>0</v>
      </c>
      <c r="FJ38" s="58">
        <v>0</v>
      </c>
      <c r="FK38" s="58">
        <v>0</v>
      </c>
      <c r="FL38" s="58">
        <v>0</v>
      </c>
      <c r="FM38" s="58">
        <v>0</v>
      </c>
      <c r="FN38" s="58">
        <v>0</v>
      </c>
      <c r="FO38" s="58">
        <v>0</v>
      </c>
      <c r="FP38" s="58">
        <v>0</v>
      </c>
      <c r="FQ38" s="58">
        <v>0</v>
      </c>
      <c r="FR38" s="58">
        <v>0</v>
      </c>
    </row>
    <row r="39" spans="2:174" hidden="1" outlineLevel="1" x14ac:dyDescent="0.25">
      <c r="B39" s="37">
        <v>165</v>
      </c>
      <c r="C39" s="130" t="s">
        <v>203</v>
      </c>
      <c r="D39" s="105"/>
      <c r="E39" s="45">
        <v>0</v>
      </c>
      <c r="F39" s="44">
        <v>0</v>
      </c>
      <c r="G39" s="44">
        <v>0</v>
      </c>
      <c r="H39" s="44">
        <v>0</v>
      </c>
      <c r="I39" s="44">
        <v>0</v>
      </c>
      <c r="J39" s="44">
        <v>0</v>
      </c>
      <c r="K39" s="44">
        <v>0</v>
      </c>
      <c r="L39" s="44">
        <v>0</v>
      </c>
      <c r="M39" s="44">
        <v>0</v>
      </c>
      <c r="N39" s="44">
        <v>0</v>
      </c>
      <c r="O39" s="44">
        <v>0</v>
      </c>
      <c r="P39" s="44">
        <v>0</v>
      </c>
      <c r="Q39" s="44">
        <v>0</v>
      </c>
      <c r="S39" s="45">
        <v>0</v>
      </c>
      <c r="T39" s="44">
        <v>0</v>
      </c>
      <c r="U39" s="44">
        <v>0</v>
      </c>
      <c r="V39" s="44">
        <v>0</v>
      </c>
      <c r="W39" s="44">
        <v>0</v>
      </c>
      <c r="X39" s="44">
        <v>0</v>
      </c>
      <c r="Y39" s="44">
        <v>0</v>
      </c>
      <c r="Z39" s="44">
        <v>0</v>
      </c>
      <c r="AA39" s="44">
        <v>0</v>
      </c>
      <c r="AB39" s="44">
        <v>0</v>
      </c>
      <c r="AC39" s="44">
        <v>0</v>
      </c>
      <c r="AD39" s="44">
        <v>0</v>
      </c>
      <c r="AE39" s="44">
        <v>0</v>
      </c>
      <c r="AG39" s="45">
        <v>0</v>
      </c>
      <c r="AH39" s="44">
        <v>0</v>
      </c>
      <c r="AI39" s="44">
        <v>0</v>
      </c>
      <c r="AJ39" s="44">
        <v>0</v>
      </c>
      <c r="AK39" s="44">
        <v>0</v>
      </c>
      <c r="AL39" s="44">
        <v>0</v>
      </c>
      <c r="AM39" s="44">
        <v>0</v>
      </c>
      <c r="AN39" s="44">
        <v>0</v>
      </c>
      <c r="AO39" s="44">
        <v>0</v>
      </c>
      <c r="AP39" s="44">
        <v>0</v>
      </c>
      <c r="AQ39" s="44">
        <v>0</v>
      </c>
      <c r="AR39" s="44">
        <v>0</v>
      </c>
      <c r="AS39" s="44">
        <v>0</v>
      </c>
      <c r="AU39" s="45">
        <v>0</v>
      </c>
      <c r="AV39" s="44">
        <v>0</v>
      </c>
      <c r="AW39" s="44">
        <v>0</v>
      </c>
      <c r="AX39" s="44">
        <v>0</v>
      </c>
      <c r="AY39" s="44">
        <v>0</v>
      </c>
      <c r="AZ39" s="44">
        <v>0</v>
      </c>
      <c r="BA39" s="44">
        <v>0</v>
      </c>
      <c r="BB39" s="44">
        <v>0</v>
      </c>
      <c r="BC39" s="44">
        <v>0</v>
      </c>
      <c r="BD39" s="44">
        <v>0</v>
      </c>
      <c r="BE39" s="44">
        <v>0</v>
      </c>
      <c r="BF39" s="44">
        <v>0</v>
      </c>
      <c r="BG39" s="44">
        <v>0</v>
      </c>
      <c r="BI39" s="45">
        <v>0</v>
      </c>
      <c r="BJ39" s="44">
        <v>0</v>
      </c>
      <c r="BK39" s="44">
        <v>0</v>
      </c>
      <c r="BL39" s="44">
        <v>0</v>
      </c>
      <c r="BM39" s="44">
        <v>0</v>
      </c>
      <c r="BN39" s="44">
        <v>0</v>
      </c>
      <c r="BO39" s="44">
        <v>0</v>
      </c>
      <c r="BP39" s="44">
        <v>0</v>
      </c>
      <c r="BQ39" s="44">
        <v>0</v>
      </c>
      <c r="BR39" s="44">
        <v>0</v>
      </c>
      <c r="BS39" s="44">
        <v>0</v>
      </c>
      <c r="BT39" s="44">
        <v>0</v>
      </c>
      <c r="BU39" s="44">
        <v>0</v>
      </c>
      <c r="BW39" s="45">
        <v>0</v>
      </c>
      <c r="BX39" s="44">
        <v>0</v>
      </c>
      <c r="BY39" s="44">
        <v>0</v>
      </c>
      <c r="BZ39" s="44">
        <v>0</v>
      </c>
      <c r="CA39" s="44">
        <v>0</v>
      </c>
      <c r="CB39" s="44">
        <v>0</v>
      </c>
      <c r="CC39" s="44">
        <v>0</v>
      </c>
      <c r="CD39" s="44">
        <v>0</v>
      </c>
      <c r="CE39" s="44">
        <v>0</v>
      </c>
      <c r="CF39" s="44">
        <v>0</v>
      </c>
      <c r="CG39" s="44">
        <v>0</v>
      </c>
      <c r="CH39" s="44">
        <v>0</v>
      </c>
      <c r="CI39" s="44">
        <v>0</v>
      </c>
      <c r="CJ39" s="113"/>
      <c r="CK39" s="45">
        <v>0</v>
      </c>
      <c r="CL39" s="44">
        <v>0</v>
      </c>
      <c r="CM39" s="44">
        <v>0</v>
      </c>
      <c r="CN39" s="44">
        <v>0</v>
      </c>
      <c r="CO39" s="44">
        <v>0</v>
      </c>
      <c r="CP39" s="44">
        <v>0</v>
      </c>
      <c r="CQ39" s="44">
        <v>0</v>
      </c>
      <c r="CR39" s="44">
        <v>0</v>
      </c>
      <c r="CS39" s="44">
        <v>0</v>
      </c>
      <c r="CT39" s="44">
        <v>0</v>
      </c>
      <c r="CU39" s="44">
        <v>0</v>
      </c>
      <c r="CV39" s="44">
        <v>0</v>
      </c>
      <c r="CW39" s="44">
        <v>0</v>
      </c>
      <c r="CY39" s="45">
        <v>0</v>
      </c>
      <c r="CZ39" s="45">
        <v>0</v>
      </c>
      <c r="DA39" s="45">
        <v>0</v>
      </c>
      <c r="DB39" s="45">
        <v>0</v>
      </c>
      <c r="DC39" s="45">
        <v>0</v>
      </c>
      <c r="DD39" s="45">
        <v>0</v>
      </c>
      <c r="DE39" s="45">
        <v>0</v>
      </c>
      <c r="DF39" s="45">
        <v>0</v>
      </c>
      <c r="DG39" s="45">
        <v>0</v>
      </c>
      <c r="DH39" s="45">
        <v>0</v>
      </c>
      <c r="DI39" s="45">
        <v>0</v>
      </c>
      <c r="DJ39" s="45">
        <v>0</v>
      </c>
      <c r="DK39" s="45">
        <v>0</v>
      </c>
      <c r="DM39" s="45">
        <v>0</v>
      </c>
      <c r="DN39" s="45">
        <v>0</v>
      </c>
      <c r="DO39" s="45">
        <v>0</v>
      </c>
      <c r="DP39" s="45">
        <v>0</v>
      </c>
      <c r="DQ39" s="45">
        <v>0</v>
      </c>
      <c r="DR39" s="45">
        <v>0</v>
      </c>
      <c r="DS39" s="45">
        <v>0</v>
      </c>
      <c r="DT39" s="45">
        <v>0</v>
      </c>
      <c r="DU39" s="44">
        <v>0</v>
      </c>
      <c r="DV39" s="44">
        <v>0</v>
      </c>
      <c r="DW39" s="44">
        <v>0</v>
      </c>
      <c r="DX39" s="44">
        <v>0</v>
      </c>
      <c r="DY39" s="44">
        <v>0</v>
      </c>
      <c r="EA39" s="45">
        <v>0</v>
      </c>
      <c r="EB39" s="45">
        <v>0</v>
      </c>
      <c r="EC39" s="45">
        <v>0</v>
      </c>
      <c r="ED39" s="45">
        <v>0</v>
      </c>
      <c r="EE39" s="45">
        <v>0</v>
      </c>
      <c r="EF39" s="45">
        <v>0</v>
      </c>
      <c r="EG39" s="45">
        <v>0</v>
      </c>
      <c r="EH39" s="45">
        <v>0</v>
      </c>
      <c r="EI39" s="45">
        <v>0</v>
      </c>
      <c r="EJ39" s="45">
        <v>0</v>
      </c>
      <c r="EK39" s="45">
        <v>0</v>
      </c>
      <c r="EL39" s="45">
        <v>0</v>
      </c>
      <c r="EM39" s="45">
        <v>0</v>
      </c>
      <c r="EO39" s="45">
        <v>0</v>
      </c>
      <c r="EP39" s="45">
        <f t="shared" si="53"/>
        <v>0</v>
      </c>
      <c r="EQ39" s="58">
        <v>0</v>
      </c>
      <c r="ER39" s="58">
        <v>0</v>
      </c>
      <c r="ES39" s="58">
        <v>0</v>
      </c>
      <c r="ET39" s="58">
        <v>0</v>
      </c>
      <c r="EU39" s="58">
        <v>0</v>
      </c>
      <c r="EV39" s="58">
        <v>0</v>
      </c>
      <c r="EW39" s="58">
        <v>0</v>
      </c>
      <c r="EX39" s="58">
        <v>0</v>
      </c>
      <c r="EY39" s="58">
        <v>0</v>
      </c>
      <c r="EZ39" s="58">
        <v>0</v>
      </c>
      <c r="FA39" s="58">
        <v>0</v>
      </c>
      <c r="FB39" s="58">
        <v>0</v>
      </c>
      <c r="FC39" s="49"/>
      <c r="FE39" s="45">
        <v>0</v>
      </c>
      <c r="FF39" s="45">
        <v>0</v>
      </c>
      <c r="FG39" s="58">
        <v>0</v>
      </c>
      <c r="FH39" s="58">
        <v>0</v>
      </c>
      <c r="FI39" s="58">
        <v>0</v>
      </c>
      <c r="FJ39" s="58">
        <v>0</v>
      </c>
      <c r="FK39" s="58">
        <v>0</v>
      </c>
      <c r="FL39" s="58">
        <v>0</v>
      </c>
      <c r="FM39" s="58">
        <v>0</v>
      </c>
      <c r="FN39" s="58">
        <v>0</v>
      </c>
      <c r="FO39" s="58">
        <v>0</v>
      </c>
      <c r="FP39" s="58">
        <v>0</v>
      </c>
      <c r="FQ39" s="58">
        <v>0</v>
      </c>
      <c r="FR39" s="58">
        <v>0</v>
      </c>
    </row>
    <row r="40" spans="2:174" hidden="1" outlineLevel="1" x14ac:dyDescent="0.25">
      <c r="B40" s="37">
        <v>166</v>
      </c>
      <c r="C40" s="131" t="s">
        <v>204</v>
      </c>
      <c r="D40" s="107"/>
      <c r="E40" s="45">
        <v>0</v>
      </c>
      <c r="F40" s="45">
        <v>0</v>
      </c>
      <c r="G40" s="45">
        <v>0</v>
      </c>
      <c r="H40" s="45">
        <v>0</v>
      </c>
      <c r="I40" s="45">
        <v>0</v>
      </c>
      <c r="J40" s="45">
        <v>0</v>
      </c>
      <c r="K40" s="45">
        <v>0</v>
      </c>
      <c r="L40" s="45">
        <v>0</v>
      </c>
      <c r="M40" s="45">
        <v>0</v>
      </c>
      <c r="N40" s="45">
        <v>0</v>
      </c>
      <c r="O40" s="45">
        <v>0</v>
      </c>
      <c r="P40" s="45">
        <v>0</v>
      </c>
      <c r="Q40" s="45">
        <v>0</v>
      </c>
      <c r="S40" s="45">
        <v>0</v>
      </c>
      <c r="T40" s="45">
        <v>0</v>
      </c>
      <c r="U40" s="45">
        <v>0</v>
      </c>
      <c r="V40" s="45">
        <v>0</v>
      </c>
      <c r="W40" s="45">
        <v>0</v>
      </c>
      <c r="X40" s="45">
        <v>0</v>
      </c>
      <c r="Y40" s="45">
        <v>0</v>
      </c>
      <c r="Z40" s="45">
        <v>0</v>
      </c>
      <c r="AA40" s="45">
        <v>0</v>
      </c>
      <c r="AB40" s="45">
        <v>0</v>
      </c>
      <c r="AC40" s="45">
        <v>0</v>
      </c>
      <c r="AD40" s="45">
        <v>0</v>
      </c>
      <c r="AE40" s="45">
        <v>0</v>
      </c>
      <c r="AG40" s="45">
        <v>0</v>
      </c>
      <c r="AH40" s="45">
        <v>0</v>
      </c>
      <c r="AI40" s="45">
        <v>0</v>
      </c>
      <c r="AJ40" s="45">
        <v>0</v>
      </c>
      <c r="AK40" s="45">
        <v>0</v>
      </c>
      <c r="AL40" s="45">
        <v>0</v>
      </c>
      <c r="AM40" s="45">
        <v>0</v>
      </c>
      <c r="AN40" s="45">
        <v>0</v>
      </c>
      <c r="AO40" s="45">
        <v>0</v>
      </c>
      <c r="AP40" s="45">
        <v>0</v>
      </c>
      <c r="AQ40" s="45">
        <v>0</v>
      </c>
      <c r="AR40" s="45">
        <v>0</v>
      </c>
      <c r="AS40" s="45">
        <v>0</v>
      </c>
      <c r="AU40" s="45">
        <v>0</v>
      </c>
      <c r="AV40" s="45">
        <v>0</v>
      </c>
      <c r="AW40" s="45">
        <v>0</v>
      </c>
      <c r="AX40" s="45">
        <v>0</v>
      </c>
      <c r="AY40" s="45">
        <v>0</v>
      </c>
      <c r="AZ40" s="45">
        <v>0</v>
      </c>
      <c r="BA40" s="45">
        <v>0</v>
      </c>
      <c r="BB40" s="45">
        <v>0</v>
      </c>
      <c r="BC40" s="45">
        <v>0</v>
      </c>
      <c r="BD40" s="45">
        <v>0</v>
      </c>
      <c r="BE40" s="45">
        <v>0</v>
      </c>
      <c r="BF40" s="45">
        <v>0</v>
      </c>
      <c r="BG40" s="45">
        <v>0</v>
      </c>
      <c r="BI40" s="45">
        <v>0</v>
      </c>
      <c r="BJ40" s="45">
        <v>0</v>
      </c>
      <c r="BK40" s="45">
        <v>0</v>
      </c>
      <c r="BL40" s="45">
        <v>0</v>
      </c>
      <c r="BM40" s="45">
        <v>0</v>
      </c>
      <c r="BN40" s="45">
        <v>0</v>
      </c>
      <c r="BO40" s="45">
        <v>0</v>
      </c>
      <c r="BP40" s="45">
        <v>0</v>
      </c>
      <c r="BQ40" s="45">
        <v>0</v>
      </c>
      <c r="BR40" s="45">
        <v>0</v>
      </c>
      <c r="BS40" s="45">
        <v>0</v>
      </c>
      <c r="BT40" s="45">
        <v>0</v>
      </c>
      <c r="BU40" s="45">
        <v>0</v>
      </c>
      <c r="BW40" s="45">
        <v>0</v>
      </c>
      <c r="BX40" s="45">
        <v>0</v>
      </c>
      <c r="BY40" s="45">
        <v>0</v>
      </c>
      <c r="BZ40" s="45">
        <v>0</v>
      </c>
      <c r="CA40" s="45">
        <v>0</v>
      </c>
      <c r="CB40" s="45">
        <v>0</v>
      </c>
      <c r="CC40" s="45">
        <v>0</v>
      </c>
      <c r="CD40" s="45">
        <v>0</v>
      </c>
      <c r="CE40" s="45">
        <v>0</v>
      </c>
      <c r="CF40" s="45">
        <v>0</v>
      </c>
      <c r="CG40" s="45">
        <v>0</v>
      </c>
      <c r="CH40" s="45">
        <v>0</v>
      </c>
      <c r="CI40" s="45">
        <v>0</v>
      </c>
      <c r="CJ40" s="113"/>
      <c r="CK40" s="45">
        <v>0</v>
      </c>
      <c r="CL40" s="45">
        <v>0</v>
      </c>
      <c r="CM40" s="45">
        <v>0</v>
      </c>
      <c r="CN40" s="45">
        <v>0</v>
      </c>
      <c r="CO40" s="45">
        <v>0</v>
      </c>
      <c r="CP40" s="45">
        <v>0</v>
      </c>
      <c r="CQ40" s="45">
        <v>0</v>
      </c>
      <c r="CR40" s="45">
        <v>0</v>
      </c>
      <c r="CS40" s="45">
        <v>0</v>
      </c>
      <c r="CT40" s="45">
        <v>0</v>
      </c>
      <c r="CU40" s="45">
        <v>0</v>
      </c>
      <c r="CV40" s="45">
        <v>0</v>
      </c>
      <c r="CW40" s="45">
        <v>0</v>
      </c>
      <c r="CY40" s="45">
        <v>0</v>
      </c>
      <c r="CZ40" s="45">
        <v>0</v>
      </c>
      <c r="DA40" s="45">
        <v>0</v>
      </c>
      <c r="DB40" s="45">
        <v>0</v>
      </c>
      <c r="DC40" s="45">
        <v>0</v>
      </c>
      <c r="DD40" s="45">
        <v>0</v>
      </c>
      <c r="DE40" s="45">
        <v>0</v>
      </c>
      <c r="DF40" s="45">
        <v>0</v>
      </c>
      <c r="DG40" s="45">
        <v>0</v>
      </c>
      <c r="DH40" s="45">
        <v>0</v>
      </c>
      <c r="DI40" s="45">
        <v>0</v>
      </c>
      <c r="DJ40" s="45">
        <v>0</v>
      </c>
      <c r="DK40" s="45">
        <v>0</v>
      </c>
      <c r="DM40" s="45">
        <v>0</v>
      </c>
      <c r="DN40" s="45">
        <v>0</v>
      </c>
      <c r="DO40" s="45">
        <v>0</v>
      </c>
      <c r="DP40" s="45">
        <v>0</v>
      </c>
      <c r="DQ40" s="45">
        <v>0</v>
      </c>
      <c r="DR40" s="45">
        <v>0</v>
      </c>
      <c r="DS40" s="45">
        <v>0</v>
      </c>
      <c r="DT40" s="45">
        <v>0</v>
      </c>
      <c r="DU40" s="45">
        <v>0</v>
      </c>
      <c r="DV40" s="45">
        <v>0</v>
      </c>
      <c r="DW40" s="45">
        <v>0</v>
      </c>
      <c r="DX40" s="45">
        <v>0</v>
      </c>
      <c r="DY40" s="45">
        <v>0</v>
      </c>
      <c r="EA40" s="45">
        <v>0</v>
      </c>
      <c r="EB40" s="45">
        <v>0</v>
      </c>
      <c r="EC40" s="45">
        <v>0</v>
      </c>
      <c r="ED40" s="45">
        <v>0</v>
      </c>
      <c r="EE40" s="45">
        <v>0</v>
      </c>
      <c r="EF40" s="45">
        <v>0</v>
      </c>
      <c r="EG40" s="45">
        <v>0</v>
      </c>
      <c r="EH40" s="45">
        <v>0</v>
      </c>
      <c r="EI40" s="45">
        <v>0</v>
      </c>
      <c r="EJ40" s="45">
        <v>0</v>
      </c>
      <c r="EK40" s="45">
        <v>0</v>
      </c>
      <c r="EL40" s="45">
        <v>0</v>
      </c>
      <c r="EM40" s="45">
        <v>0</v>
      </c>
      <c r="EO40" s="45">
        <v>0</v>
      </c>
      <c r="EP40" s="45">
        <f t="shared" si="53"/>
        <v>0</v>
      </c>
      <c r="EQ40" s="45">
        <v>0</v>
      </c>
      <c r="ER40" s="45">
        <v>0</v>
      </c>
      <c r="ES40" s="45">
        <v>0</v>
      </c>
      <c r="ET40" s="45">
        <v>0</v>
      </c>
      <c r="EU40" s="45">
        <v>0</v>
      </c>
      <c r="EV40" s="45">
        <v>0</v>
      </c>
      <c r="EW40" s="45">
        <v>0</v>
      </c>
      <c r="EX40" s="45">
        <v>0</v>
      </c>
      <c r="EY40" s="45">
        <v>0</v>
      </c>
      <c r="EZ40" s="45">
        <v>0</v>
      </c>
      <c r="FA40" s="45">
        <v>0</v>
      </c>
      <c r="FB40" s="45">
        <v>0</v>
      </c>
      <c r="FC40" s="49"/>
      <c r="FE40" s="45">
        <v>0</v>
      </c>
      <c r="FF40" s="45">
        <v>0</v>
      </c>
      <c r="FG40" s="45">
        <v>0</v>
      </c>
      <c r="FH40" s="45">
        <v>0</v>
      </c>
      <c r="FI40" s="45">
        <v>0</v>
      </c>
      <c r="FJ40" s="45">
        <v>0</v>
      </c>
      <c r="FK40" s="45">
        <v>0</v>
      </c>
      <c r="FL40" s="45">
        <v>0</v>
      </c>
      <c r="FM40" s="45">
        <v>0</v>
      </c>
      <c r="FN40" s="45">
        <v>0</v>
      </c>
      <c r="FO40" s="45">
        <v>0</v>
      </c>
      <c r="FP40" s="45">
        <v>0</v>
      </c>
      <c r="FQ40" s="45">
        <v>0</v>
      </c>
      <c r="FR40" s="45">
        <v>0</v>
      </c>
    </row>
    <row r="41" spans="2:174" hidden="1" outlineLevel="1" x14ac:dyDescent="0.25">
      <c r="B41" s="37">
        <v>167</v>
      </c>
      <c r="C41" s="130" t="s">
        <v>205</v>
      </c>
      <c r="D41" s="105"/>
      <c r="E41" s="45">
        <v>0</v>
      </c>
      <c r="F41" s="44">
        <v>0</v>
      </c>
      <c r="G41" s="44">
        <v>0</v>
      </c>
      <c r="H41" s="44">
        <v>0</v>
      </c>
      <c r="I41" s="44">
        <v>0</v>
      </c>
      <c r="J41" s="44">
        <v>0</v>
      </c>
      <c r="K41" s="44">
        <v>0</v>
      </c>
      <c r="L41" s="44">
        <v>0</v>
      </c>
      <c r="M41" s="44">
        <v>0</v>
      </c>
      <c r="N41" s="44">
        <v>0</v>
      </c>
      <c r="O41" s="44">
        <v>0</v>
      </c>
      <c r="P41" s="44">
        <v>0</v>
      </c>
      <c r="Q41" s="44">
        <v>0</v>
      </c>
      <c r="S41" s="45">
        <v>0</v>
      </c>
      <c r="T41" s="44">
        <v>0</v>
      </c>
      <c r="U41" s="44">
        <v>0</v>
      </c>
      <c r="V41" s="44">
        <v>0</v>
      </c>
      <c r="W41" s="44">
        <v>0</v>
      </c>
      <c r="X41" s="44">
        <v>0</v>
      </c>
      <c r="Y41" s="44">
        <v>0</v>
      </c>
      <c r="Z41" s="44">
        <v>0</v>
      </c>
      <c r="AA41" s="44">
        <v>0</v>
      </c>
      <c r="AB41" s="44">
        <v>0</v>
      </c>
      <c r="AC41" s="44">
        <v>0</v>
      </c>
      <c r="AD41" s="44">
        <v>0</v>
      </c>
      <c r="AE41" s="44">
        <v>0</v>
      </c>
      <c r="AG41" s="45">
        <v>0</v>
      </c>
      <c r="AH41" s="44">
        <v>0</v>
      </c>
      <c r="AI41" s="44">
        <v>0</v>
      </c>
      <c r="AJ41" s="44">
        <v>0</v>
      </c>
      <c r="AK41" s="44">
        <v>0</v>
      </c>
      <c r="AL41" s="44">
        <v>0</v>
      </c>
      <c r="AM41" s="44">
        <v>0</v>
      </c>
      <c r="AN41" s="44">
        <v>0</v>
      </c>
      <c r="AO41" s="44">
        <v>0</v>
      </c>
      <c r="AP41" s="44">
        <v>0</v>
      </c>
      <c r="AQ41" s="44">
        <v>0</v>
      </c>
      <c r="AR41" s="44">
        <v>0</v>
      </c>
      <c r="AS41" s="44">
        <v>0</v>
      </c>
      <c r="AU41" s="45">
        <v>0</v>
      </c>
      <c r="AV41" s="44">
        <v>0</v>
      </c>
      <c r="AW41" s="44">
        <v>0</v>
      </c>
      <c r="AX41" s="44">
        <v>0</v>
      </c>
      <c r="AY41" s="44">
        <v>0</v>
      </c>
      <c r="AZ41" s="44">
        <v>0</v>
      </c>
      <c r="BA41" s="44">
        <v>0</v>
      </c>
      <c r="BB41" s="44">
        <v>0</v>
      </c>
      <c r="BC41" s="44">
        <v>0</v>
      </c>
      <c r="BD41" s="44">
        <v>0</v>
      </c>
      <c r="BE41" s="44">
        <v>0</v>
      </c>
      <c r="BF41" s="44">
        <v>0</v>
      </c>
      <c r="BG41" s="44">
        <v>0</v>
      </c>
      <c r="BI41" s="45">
        <v>0</v>
      </c>
      <c r="BJ41" s="44">
        <v>0</v>
      </c>
      <c r="BK41" s="44">
        <v>0</v>
      </c>
      <c r="BL41" s="44">
        <v>0</v>
      </c>
      <c r="BM41" s="44">
        <v>0</v>
      </c>
      <c r="BN41" s="44">
        <v>0</v>
      </c>
      <c r="BO41" s="44">
        <v>0</v>
      </c>
      <c r="BP41" s="44">
        <v>0</v>
      </c>
      <c r="BQ41" s="44">
        <v>0</v>
      </c>
      <c r="BR41" s="44">
        <v>0</v>
      </c>
      <c r="BS41" s="44">
        <v>0</v>
      </c>
      <c r="BT41" s="44">
        <v>0</v>
      </c>
      <c r="BU41" s="44">
        <v>0</v>
      </c>
      <c r="BW41" s="45">
        <v>0</v>
      </c>
      <c r="BX41" s="44">
        <v>0</v>
      </c>
      <c r="BY41" s="44">
        <v>0</v>
      </c>
      <c r="BZ41" s="44">
        <v>0</v>
      </c>
      <c r="CA41" s="44">
        <v>0</v>
      </c>
      <c r="CB41" s="44">
        <v>0</v>
      </c>
      <c r="CC41" s="44">
        <v>0</v>
      </c>
      <c r="CD41" s="44">
        <v>0</v>
      </c>
      <c r="CE41" s="44">
        <v>0</v>
      </c>
      <c r="CF41" s="44">
        <v>0</v>
      </c>
      <c r="CG41" s="44">
        <v>0</v>
      </c>
      <c r="CH41" s="44">
        <v>0</v>
      </c>
      <c r="CI41" s="44">
        <v>0</v>
      </c>
      <c r="CJ41" s="113"/>
      <c r="CK41" s="45">
        <v>0</v>
      </c>
      <c r="CL41" s="44">
        <v>0</v>
      </c>
      <c r="CM41" s="44">
        <v>0</v>
      </c>
      <c r="CN41" s="44">
        <v>0</v>
      </c>
      <c r="CO41" s="44">
        <v>0</v>
      </c>
      <c r="CP41" s="44">
        <v>0</v>
      </c>
      <c r="CQ41" s="44">
        <v>0</v>
      </c>
      <c r="CR41" s="44">
        <v>0</v>
      </c>
      <c r="CS41" s="44">
        <v>0</v>
      </c>
      <c r="CT41" s="44">
        <v>0</v>
      </c>
      <c r="CU41" s="44">
        <v>0</v>
      </c>
      <c r="CV41" s="44">
        <v>0</v>
      </c>
      <c r="CW41" s="44">
        <v>0</v>
      </c>
      <c r="CY41" s="45">
        <v>0</v>
      </c>
      <c r="CZ41" s="45">
        <v>0</v>
      </c>
      <c r="DA41" s="45">
        <v>0</v>
      </c>
      <c r="DB41" s="45">
        <v>0</v>
      </c>
      <c r="DC41" s="45">
        <v>0</v>
      </c>
      <c r="DD41" s="45">
        <v>0</v>
      </c>
      <c r="DE41" s="45">
        <v>0</v>
      </c>
      <c r="DF41" s="45">
        <v>0</v>
      </c>
      <c r="DG41" s="45">
        <v>0</v>
      </c>
      <c r="DH41" s="45">
        <v>0</v>
      </c>
      <c r="DI41" s="45">
        <v>0</v>
      </c>
      <c r="DJ41" s="45">
        <v>0</v>
      </c>
      <c r="DK41" s="45">
        <v>0</v>
      </c>
      <c r="DM41" s="45">
        <v>0</v>
      </c>
      <c r="DN41" s="45">
        <v>0</v>
      </c>
      <c r="DO41" s="45">
        <v>0</v>
      </c>
      <c r="DP41" s="45">
        <v>0</v>
      </c>
      <c r="DQ41" s="45">
        <v>0</v>
      </c>
      <c r="DR41" s="45">
        <v>0</v>
      </c>
      <c r="DS41" s="45">
        <v>0</v>
      </c>
      <c r="DT41" s="45">
        <v>0</v>
      </c>
      <c r="DU41" s="44">
        <v>0</v>
      </c>
      <c r="DV41" s="44">
        <v>0</v>
      </c>
      <c r="DW41" s="44">
        <v>0</v>
      </c>
      <c r="DX41" s="44">
        <v>0</v>
      </c>
      <c r="DY41" s="44">
        <v>0</v>
      </c>
      <c r="EA41" s="45">
        <v>0</v>
      </c>
      <c r="EB41" s="45">
        <v>0</v>
      </c>
      <c r="EC41" s="45">
        <v>0</v>
      </c>
      <c r="ED41" s="45">
        <v>0</v>
      </c>
      <c r="EE41" s="45">
        <v>0</v>
      </c>
      <c r="EF41" s="45">
        <v>0</v>
      </c>
      <c r="EG41" s="45">
        <v>0</v>
      </c>
      <c r="EH41" s="45">
        <v>0</v>
      </c>
      <c r="EI41" s="45">
        <v>0</v>
      </c>
      <c r="EJ41" s="45">
        <v>0</v>
      </c>
      <c r="EK41" s="45">
        <v>0</v>
      </c>
      <c r="EL41" s="45">
        <v>0</v>
      </c>
      <c r="EM41" s="45">
        <v>0</v>
      </c>
      <c r="EO41" s="45">
        <v>0</v>
      </c>
      <c r="EP41" s="45">
        <f t="shared" si="53"/>
        <v>0</v>
      </c>
      <c r="EQ41" s="58">
        <v>0</v>
      </c>
      <c r="ER41" s="58">
        <v>0</v>
      </c>
      <c r="ES41" s="58">
        <v>0</v>
      </c>
      <c r="ET41" s="58">
        <v>0</v>
      </c>
      <c r="EU41" s="58">
        <v>0</v>
      </c>
      <c r="EV41" s="58">
        <v>0</v>
      </c>
      <c r="EW41" s="58">
        <v>0</v>
      </c>
      <c r="EX41" s="58">
        <v>0</v>
      </c>
      <c r="EY41" s="58">
        <v>0</v>
      </c>
      <c r="EZ41" s="58">
        <v>0</v>
      </c>
      <c r="FA41" s="58">
        <v>0</v>
      </c>
      <c r="FB41" s="58">
        <v>0</v>
      </c>
      <c r="FC41" s="49"/>
      <c r="FE41" s="45">
        <v>0</v>
      </c>
      <c r="FF41" s="45">
        <v>0</v>
      </c>
      <c r="FG41" s="58">
        <v>0</v>
      </c>
      <c r="FH41" s="58">
        <v>0</v>
      </c>
      <c r="FI41" s="58">
        <v>0</v>
      </c>
      <c r="FJ41" s="58">
        <v>0</v>
      </c>
      <c r="FK41" s="58">
        <v>0</v>
      </c>
      <c r="FL41" s="58">
        <v>0</v>
      </c>
      <c r="FM41" s="58">
        <v>0</v>
      </c>
      <c r="FN41" s="58">
        <v>0</v>
      </c>
      <c r="FO41" s="58">
        <v>0</v>
      </c>
      <c r="FP41" s="58">
        <v>0</v>
      </c>
      <c r="FQ41" s="58">
        <v>0</v>
      </c>
      <c r="FR41" s="58">
        <v>0</v>
      </c>
    </row>
    <row r="42" spans="2:174" hidden="1" outlineLevel="1" x14ac:dyDescent="0.25">
      <c r="B42" s="37">
        <v>168</v>
      </c>
      <c r="C42" s="130" t="s">
        <v>206</v>
      </c>
      <c r="D42" s="105"/>
      <c r="E42" s="45">
        <v>0</v>
      </c>
      <c r="F42" s="44">
        <v>0</v>
      </c>
      <c r="G42" s="44">
        <v>0</v>
      </c>
      <c r="H42" s="44">
        <v>0</v>
      </c>
      <c r="I42" s="44">
        <v>0</v>
      </c>
      <c r="J42" s="44">
        <v>0</v>
      </c>
      <c r="K42" s="44">
        <v>0</v>
      </c>
      <c r="L42" s="44">
        <v>0</v>
      </c>
      <c r="M42" s="44">
        <v>0</v>
      </c>
      <c r="N42" s="44">
        <v>0</v>
      </c>
      <c r="O42" s="44">
        <v>0</v>
      </c>
      <c r="P42" s="44">
        <v>0</v>
      </c>
      <c r="Q42" s="44">
        <v>0</v>
      </c>
      <c r="S42" s="45">
        <v>0</v>
      </c>
      <c r="T42" s="44">
        <v>0</v>
      </c>
      <c r="U42" s="44">
        <v>0</v>
      </c>
      <c r="V42" s="44">
        <v>0</v>
      </c>
      <c r="W42" s="44">
        <v>0</v>
      </c>
      <c r="X42" s="44">
        <v>0</v>
      </c>
      <c r="Y42" s="44">
        <v>0</v>
      </c>
      <c r="Z42" s="44">
        <v>0</v>
      </c>
      <c r="AA42" s="44">
        <v>0</v>
      </c>
      <c r="AB42" s="44">
        <v>0</v>
      </c>
      <c r="AC42" s="44">
        <v>0</v>
      </c>
      <c r="AD42" s="44">
        <v>0</v>
      </c>
      <c r="AE42" s="44">
        <v>0</v>
      </c>
      <c r="AG42" s="45">
        <v>0</v>
      </c>
      <c r="AH42" s="44">
        <v>0</v>
      </c>
      <c r="AI42" s="44">
        <v>0</v>
      </c>
      <c r="AJ42" s="44">
        <v>0</v>
      </c>
      <c r="AK42" s="44">
        <v>0</v>
      </c>
      <c r="AL42" s="44">
        <v>0</v>
      </c>
      <c r="AM42" s="44">
        <v>0</v>
      </c>
      <c r="AN42" s="44">
        <v>0</v>
      </c>
      <c r="AO42" s="44">
        <v>0</v>
      </c>
      <c r="AP42" s="44">
        <v>0</v>
      </c>
      <c r="AQ42" s="44">
        <v>0</v>
      </c>
      <c r="AR42" s="44">
        <v>0</v>
      </c>
      <c r="AS42" s="44">
        <v>0</v>
      </c>
      <c r="AU42" s="45">
        <v>0</v>
      </c>
      <c r="AV42" s="44">
        <v>0</v>
      </c>
      <c r="AW42" s="44">
        <v>0</v>
      </c>
      <c r="AX42" s="44">
        <v>0</v>
      </c>
      <c r="AY42" s="44">
        <v>0</v>
      </c>
      <c r="AZ42" s="44">
        <v>0</v>
      </c>
      <c r="BA42" s="44">
        <v>0</v>
      </c>
      <c r="BB42" s="44">
        <v>0</v>
      </c>
      <c r="BC42" s="44">
        <v>0</v>
      </c>
      <c r="BD42" s="44">
        <v>0</v>
      </c>
      <c r="BE42" s="44">
        <v>0</v>
      </c>
      <c r="BF42" s="44">
        <v>0</v>
      </c>
      <c r="BG42" s="44">
        <v>0</v>
      </c>
      <c r="BI42" s="45">
        <v>0</v>
      </c>
      <c r="BJ42" s="44">
        <v>0</v>
      </c>
      <c r="BK42" s="44">
        <v>0</v>
      </c>
      <c r="BL42" s="44">
        <v>0</v>
      </c>
      <c r="BM42" s="44">
        <v>0</v>
      </c>
      <c r="BN42" s="44">
        <v>0</v>
      </c>
      <c r="BO42" s="44">
        <v>0</v>
      </c>
      <c r="BP42" s="44">
        <v>0</v>
      </c>
      <c r="BQ42" s="44">
        <v>0</v>
      </c>
      <c r="BR42" s="44">
        <v>0</v>
      </c>
      <c r="BS42" s="44">
        <v>0</v>
      </c>
      <c r="BT42" s="44">
        <v>0</v>
      </c>
      <c r="BU42" s="44">
        <v>0</v>
      </c>
      <c r="BW42" s="45">
        <v>0</v>
      </c>
      <c r="BX42" s="44">
        <v>0</v>
      </c>
      <c r="BY42" s="44">
        <v>0</v>
      </c>
      <c r="BZ42" s="44">
        <v>0</v>
      </c>
      <c r="CA42" s="44">
        <v>0</v>
      </c>
      <c r="CB42" s="44">
        <v>0</v>
      </c>
      <c r="CC42" s="44">
        <v>0</v>
      </c>
      <c r="CD42" s="44">
        <v>0</v>
      </c>
      <c r="CE42" s="44">
        <v>0</v>
      </c>
      <c r="CF42" s="44">
        <v>0</v>
      </c>
      <c r="CG42" s="44">
        <v>0</v>
      </c>
      <c r="CH42" s="44">
        <v>0</v>
      </c>
      <c r="CI42" s="44">
        <v>0</v>
      </c>
      <c r="CJ42" s="113"/>
      <c r="CK42" s="45">
        <v>0</v>
      </c>
      <c r="CL42" s="44">
        <v>0</v>
      </c>
      <c r="CM42" s="44">
        <v>0</v>
      </c>
      <c r="CN42" s="44">
        <v>0</v>
      </c>
      <c r="CO42" s="44">
        <v>0</v>
      </c>
      <c r="CP42" s="44">
        <v>0</v>
      </c>
      <c r="CQ42" s="44">
        <v>0</v>
      </c>
      <c r="CR42" s="44">
        <v>0</v>
      </c>
      <c r="CS42" s="44">
        <v>0</v>
      </c>
      <c r="CT42" s="44">
        <v>0</v>
      </c>
      <c r="CU42" s="44">
        <v>0</v>
      </c>
      <c r="CV42" s="44">
        <v>0</v>
      </c>
      <c r="CW42" s="44">
        <v>0</v>
      </c>
      <c r="CY42" s="45">
        <v>0</v>
      </c>
      <c r="CZ42" s="45">
        <v>0</v>
      </c>
      <c r="DA42" s="45">
        <v>0</v>
      </c>
      <c r="DB42" s="45">
        <v>0</v>
      </c>
      <c r="DC42" s="45">
        <v>0</v>
      </c>
      <c r="DD42" s="45">
        <v>0</v>
      </c>
      <c r="DE42" s="45">
        <v>0</v>
      </c>
      <c r="DF42" s="45">
        <v>0</v>
      </c>
      <c r="DG42" s="45">
        <v>0</v>
      </c>
      <c r="DH42" s="45">
        <v>0</v>
      </c>
      <c r="DI42" s="45">
        <v>0</v>
      </c>
      <c r="DJ42" s="45">
        <v>0</v>
      </c>
      <c r="DK42" s="45">
        <v>0</v>
      </c>
      <c r="DM42" s="45">
        <v>0</v>
      </c>
      <c r="DN42" s="45">
        <v>0</v>
      </c>
      <c r="DO42" s="45">
        <v>0</v>
      </c>
      <c r="DP42" s="45">
        <v>0</v>
      </c>
      <c r="DQ42" s="45">
        <v>0</v>
      </c>
      <c r="DR42" s="45">
        <v>0</v>
      </c>
      <c r="DS42" s="45">
        <v>0</v>
      </c>
      <c r="DT42" s="45">
        <v>0</v>
      </c>
      <c r="DU42" s="44">
        <v>0</v>
      </c>
      <c r="DV42" s="44">
        <v>0</v>
      </c>
      <c r="DW42" s="44">
        <v>0</v>
      </c>
      <c r="DX42" s="44">
        <v>0</v>
      </c>
      <c r="DY42" s="44">
        <v>0</v>
      </c>
      <c r="EA42" s="45">
        <v>0</v>
      </c>
      <c r="EB42" s="45">
        <v>0</v>
      </c>
      <c r="EC42" s="45">
        <v>0</v>
      </c>
      <c r="ED42" s="45">
        <v>0</v>
      </c>
      <c r="EE42" s="45">
        <v>0</v>
      </c>
      <c r="EF42" s="45">
        <v>0</v>
      </c>
      <c r="EG42" s="45">
        <v>0</v>
      </c>
      <c r="EH42" s="45">
        <v>0</v>
      </c>
      <c r="EI42" s="45">
        <v>0</v>
      </c>
      <c r="EJ42" s="45">
        <v>0</v>
      </c>
      <c r="EK42" s="45">
        <v>0</v>
      </c>
      <c r="EL42" s="45">
        <v>0</v>
      </c>
      <c r="EM42" s="45">
        <v>0</v>
      </c>
      <c r="EO42" s="45">
        <v>0</v>
      </c>
      <c r="EP42" s="45">
        <f t="shared" si="53"/>
        <v>0</v>
      </c>
      <c r="EQ42" s="58">
        <v>0</v>
      </c>
      <c r="ER42" s="58">
        <v>0</v>
      </c>
      <c r="ES42" s="58">
        <v>0</v>
      </c>
      <c r="ET42" s="58">
        <v>0</v>
      </c>
      <c r="EU42" s="58">
        <v>0</v>
      </c>
      <c r="EV42" s="58">
        <v>0</v>
      </c>
      <c r="EW42" s="58">
        <v>0</v>
      </c>
      <c r="EX42" s="58">
        <v>0</v>
      </c>
      <c r="EY42" s="58">
        <v>0</v>
      </c>
      <c r="EZ42" s="58">
        <v>0</v>
      </c>
      <c r="FA42" s="58">
        <v>0</v>
      </c>
      <c r="FB42" s="58">
        <v>0</v>
      </c>
      <c r="FC42" s="49"/>
      <c r="FE42" s="45">
        <v>0</v>
      </c>
      <c r="FF42" s="45">
        <v>0</v>
      </c>
      <c r="FG42" s="58">
        <v>0</v>
      </c>
      <c r="FH42" s="58">
        <v>0</v>
      </c>
      <c r="FI42" s="58">
        <v>0</v>
      </c>
      <c r="FJ42" s="58">
        <v>0</v>
      </c>
      <c r="FK42" s="58">
        <v>0</v>
      </c>
      <c r="FL42" s="58">
        <v>0</v>
      </c>
      <c r="FM42" s="58">
        <v>0</v>
      </c>
      <c r="FN42" s="58">
        <v>0</v>
      </c>
      <c r="FO42" s="58">
        <v>0</v>
      </c>
      <c r="FP42" s="58">
        <v>0</v>
      </c>
      <c r="FQ42" s="58">
        <v>0</v>
      </c>
      <c r="FR42" s="58">
        <v>0</v>
      </c>
    </row>
    <row r="43" spans="2:174" hidden="1" outlineLevel="1" x14ac:dyDescent="0.25">
      <c r="B43" s="37">
        <v>169</v>
      </c>
      <c r="C43" s="130" t="s">
        <v>207</v>
      </c>
      <c r="D43" s="105"/>
      <c r="E43" s="45">
        <v>0</v>
      </c>
      <c r="F43" s="44">
        <v>0</v>
      </c>
      <c r="G43" s="44">
        <v>0</v>
      </c>
      <c r="H43" s="44">
        <v>0</v>
      </c>
      <c r="I43" s="44">
        <v>0</v>
      </c>
      <c r="J43" s="44">
        <v>0</v>
      </c>
      <c r="K43" s="44">
        <v>0</v>
      </c>
      <c r="L43" s="44">
        <v>0</v>
      </c>
      <c r="M43" s="44">
        <v>0</v>
      </c>
      <c r="N43" s="44">
        <v>0</v>
      </c>
      <c r="O43" s="44">
        <v>0</v>
      </c>
      <c r="P43" s="44">
        <v>0</v>
      </c>
      <c r="Q43" s="44">
        <v>0</v>
      </c>
      <c r="S43" s="45">
        <v>0</v>
      </c>
      <c r="T43" s="44">
        <v>0</v>
      </c>
      <c r="U43" s="44">
        <v>0</v>
      </c>
      <c r="V43" s="44">
        <v>0</v>
      </c>
      <c r="W43" s="44">
        <v>0</v>
      </c>
      <c r="X43" s="44">
        <v>0</v>
      </c>
      <c r="Y43" s="44">
        <v>0</v>
      </c>
      <c r="Z43" s="44">
        <v>0</v>
      </c>
      <c r="AA43" s="44">
        <v>0</v>
      </c>
      <c r="AB43" s="44">
        <v>0</v>
      </c>
      <c r="AC43" s="44">
        <v>0</v>
      </c>
      <c r="AD43" s="44">
        <v>0</v>
      </c>
      <c r="AE43" s="44">
        <v>0</v>
      </c>
      <c r="AG43" s="45">
        <v>0</v>
      </c>
      <c r="AH43" s="44">
        <v>0</v>
      </c>
      <c r="AI43" s="44">
        <v>0</v>
      </c>
      <c r="AJ43" s="44">
        <v>0</v>
      </c>
      <c r="AK43" s="44">
        <v>0</v>
      </c>
      <c r="AL43" s="44">
        <v>0</v>
      </c>
      <c r="AM43" s="44">
        <v>0</v>
      </c>
      <c r="AN43" s="44">
        <v>0</v>
      </c>
      <c r="AO43" s="44">
        <v>0</v>
      </c>
      <c r="AP43" s="44">
        <v>0</v>
      </c>
      <c r="AQ43" s="44">
        <v>0</v>
      </c>
      <c r="AR43" s="44">
        <v>0</v>
      </c>
      <c r="AS43" s="44">
        <v>0</v>
      </c>
      <c r="AU43" s="45">
        <v>0</v>
      </c>
      <c r="AV43" s="44">
        <v>0</v>
      </c>
      <c r="AW43" s="44">
        <v>0</v>
      </c>
      <c r="AX43" s="44">
        <v>0</v>
      </c>
      <c r="AY43" s="44">
        <v>0</v>
      </c>
      <c r="AZ43" s="44">
        <v>0</v>
      </c>
      <c r="BA43" s="44">
        <v>0</v>
      </c>
      <c r="BB43" s="44">
        <v>0</v>
      </c>
      <c r="BC43" s="44">
        <v>0</v>
      </c>
      <c r="BD43" s="44">
        <v>0</v>
      </c>
      <c r="BE43" s="44">
        <v>0</v>
      </c>
      <c r="BF43" s="44">
        <v>0</v>
      </c>
      <c r="BG43" s="44">
        <v>0</v>
      </c>
      <c r="BI43" s="45">
        <v>0</v>
      </c>
      <c r="BJ43" s="44">
        <v>0</v>
      </c>
      <c r="BK43" s="44">
        <v>0</v>
      </c>
      <c r="BL43" s="44">
        <v>0</v>
      </c>
      <c r="BM43" s="44">
        <v>0</v>
      </c>
      <c r="BN43" s="44">
        <v>0</v>
      </c>
      <c r="BO43" s="44">
        <v>0</v>
      </c>
      <c r="BP43" s="44">
        <v>0</v>
      </c>
      <c r="BQ43" s="44">
        <v>0</v>
      </c>
      <c r="BR43" s="44">
        <v>0</v>
      </c>
      <c r="BS43" s="44">
        <v>0</v>
      </c>
      <c r="BT43" s="44">
        <v>0</v>
      </c>
      <c r="BU43" s="44">
        <v>0</v>
      </c>
      <c r="BW43" s="45">
        <v>0</v>
      </c>
      <c r="BX43" s="44">
        <v>0</v>
      </c>
      <c r="BY43" s="44">
        <v>0</v>
      </c>
      <c r="BZ43" s="44">
        <v>0</v>
      </c>
      <c r="CA43" s="44">
        <v>0</v>
      </c>
      <c r="CB43" s="44">
        <v>0</v>
      </c>
      <c r="CC43" s="44">
        <v>0</v>
      </c>
      <c r="CD43" s="44">
        <v>0</v>
      </c>
      <c r="CE43" s="44">
        <v>0</v>
      </c>
      <c r="CF43" s="44">
        <v>0</v>
      </c>
      <c r="CG43" s="44">
        <v>0</v>
      </c>
      <c r="CH43" s="44">
        <v>0</v>
      </c>
      <c r="CI43" s="44">
        <v>0</v>
      </c>
      <c r="CJ43" s="113"/>
      <c r="CK43" s="45">
        <v>0</v>
      </c>
      <c r="CL43" s="44">
        <v>0</v>
      </c>
      <c r="CM43" s="44">
        <v>0</v>
      </c>
      <c r="CN43" s="44">
        <v>0</v>
      </c>
      <c r="CO43" s="44">
        <v>0</v>
      </c>
      <c r="CP43" s="44">
        <v>0</v>
      </c>
      <c r="CQ43" s="44">
        <v>0</v>
      </c>
      <c r="CR43" s="44">
        <v>0</v>
      </c>
      <c r="CS43" s="44">
        <v>0</v>
      </c>
      <c r="CT43" s="44">
        <v>0</v>
      </c>
      <c r="CU43" s="44">
        <v>0</v>
      </c>
      <c r="CV43" s="44">
        <v>0</v>
      </c>
      <c r="CW43" s="44">
        <v>0</v>
      </c>
      <c r="CY43" s="45">
        <v>0</v>
      </c>
      <c r="CZ43" s="45">
        <v>0</v>
      </c>
      <c r="DA43" s="45">
        <v>0</v>
      </c>
      <c r="DB43" s="45">
        <v>0</v>
      </c>
      <c r="DC43" s="45">
        <v>0</v>
      </c>
      <c r="DD43" s="45">
        <v>0</v>
      </c>
      <c r="DE43" s="45">
        <v>0</v>
      </c>
      <c r="DF43" s="45">
        <v>0</v>
      </c>
      <c r="DG43" s="45">
        <v>0</v>
      </c>
      <c r="DH43" s="45">
        <v>0</v>
      </c>
      <c r="DI43" s="45">
        <v>0</v>
      </c>
      <c r="DJ43" s="45">
        <v>0</v>
      </c>
      <c r="DK43" s="45">
        <v>0</v>
      </c>
      <c r="DM43" s="45">
        <v>0</v>
      </c>
      <c r="DN43" s="45">
        <v>0</v>
      </c>
      <c r="DO43" s="45">
        <v>0</v>
      </c>
      <c r="DP43" s="45">
        <v>0</v>
      </c>
      <c r="DQ43" s="45">
        <v>0</v>
      </c>
      <c r="DR43" s="45">
        <v>0</v>
      </c>
      <c r="DS43" s="45">
        <v>0</v>
      </c>
      <c r="DT43" s="45">
        <v>0</v>
      </c>
      <c r="DU43" s="44">
        <v>0</v>
      </c>
      <c r="DV43" s="44">
        <v>0</v>
      </c>
      <c r="DW43" s="44">
        <v>0</v>
      </c>
      <c r="DX43" s="44">
        <v>0</v>
      </c>
      <c r="DY43" s="44">
        <v>0</v>
      </c>
      <c r="EA43" s="45">
        <v>0</v>
      </c>
      <c r="EB43" s="45">
        <v>0</v>
      </c>
      <c r="EC43" s="45">
        <v>0</v>
      </c>
      <c r="ED43" s="45">
        <v>0</v>
      </c>
      <c r="EE43" s="45">
        <v>0</v>
      </c>
      <c r="EF43" s="45">
        <v>0</v>
      </c>
      <c r="EG43" s="45">
        <v>0</v>
      </c>
      <c r="EH43" s="45">
        <v>0</v>
      </c>
      <c r="EI43" s="45">
        <v>0</v>
      </c>
      <c r="EJ43" s="45">
        <v>0</v>
      </c>
      <c r="EK43" s="45">
        <v>0</v>
      </c>
      <c r="EL43" s="45">
        <v>0</v>
      </c>
      <c r="EM43" s="45">
        <v>0</v>
      </c>
      <c r="EO43" s="45">
        <v>0</v>
      </c>
      <c r="EP43" s="45">
        <f t="shared" si="53"/>
        <v>0</v>
      </c>
      <c r="EQ43" s="58">
        <v>0</v>
      </c>
      <c r="ER43" s="58">
        <v>0</v>
      </c>
      <c r="ES43" s="58">
        <v>0</v>
      </c>
      <c r="ET43" s="58">
        <v>0</v>
      </c>
      <c r="EU43" s="58">
        <v>0</v>
      </c>
      <c r="EV43" s="58">
        <v>0</v>
      </c>
      <c r="EW43" s="58">
        <v>0</v>
      </c>
      <c r="EX43" s="58">
        <v>0</v>
      </c>
      <c r="EY43" s="58">
        <v>0</v>
      </c>
      <c r="EZ43" s="58">
        <v>0</v>
      </c>
      <c r="FA43" s="58">
        <v>0</v>
      </c>
      <c r="FB43" s="58">
        <v>0</v>
      </c>
      <c r="FC43" s="49"/>
      <c r="FE43" s="45">
        <v>0</v>
      </c>
      <c r="FF43" s="45">
        <v>0</v>
      </c>
      <c r="FG43" s="58">
        <v>0</v>
      </c>
      <c r="FH43" s="58">
        <v>0</v>
      </c>
      <c r="FI43" s="58">
        <v>0</v>
      </c>
      <c r="FJ43" s="58">
        <v>0</v>
      </c>
      <c r="FK43" s="58">
        <v>0</v>
      </c>
      <c r="FL43" s="58">
        <v>0</v>
      </c>
      <c r="FM43" s="58">
        <v>0</v>
      </c>
      <c r="FN43" s="58">
        <v>0</v>
      </c>
      <c r="FO43" s="58">
        <v>0</v>
      </c>
      <c r="FP43" s="58">
        <v>0</v>
      </c>
      <c r="FQ43" s="58">
        <v>0</v>
      </c>
      <c r="FR43" s="58">
        <v>0</v>
      </c>
    </row>
    <row r="44" spans="2:174" hidden="1" outlineLevel="1" x14ac:dyDescent="0.25">
      <c r="B44" s="37">
        <v>88</v>
      </c>
      <c r="C44" s="131" t="s">
        <v>208</v>
      </c>
      <c r="D44" s="107"/>
      <c r="E44" s="45">
        <v>0</v>
      </c>
      <c r="F44" s="44">
        <v>0</v>
      </c>
      <c r="G44" s="44">
        <v>0</v>
      </c>
      <c r="H44" s="44">
        <v>0</v>
      </c>
      <c r="I44" s="44">
        <v>0</v>
      </c>
      <c r="J44" s="44">
        <v>0</v>
      </c>
      <c r="K44" s="44">
        <v>0</v>
      </c>
      <c r="L44" s="44">
        <v>0</v>
      </c>
      <c r="M44" s="44">
        <v>0</v>
      </c>
      <c r="N44" s="44">
        <v>0</v>
      </c>
      <c r="O44" s="44">
        <v>0</v>
      </c>
      <c r="P44" s="44">
        <v>0</v>
      </c>
      <c r="Q44" s="44">
        <v>0</v>
      </c>
      <c r="S44" s="45">
        <v>0</v>
      </c>
      <c r="T44" s="44">
        <v>0</v>
      </c>
      <c r="U44" s="44">
        <v>0</v>
      </c>
      <c r="V44" s="44">
        <v>0</v>
      </c>
      <c r="W44" s="44">
        <v>0</v>
      </c>
      <c r="X44" s="44">
        <v>0</v>
      </c>
      <c r="Y44" s="44">
        <v>0</v>
      </c>
      <c r="Z44" s="44">
        <v>0</v>
      </c>
      <c r="AA44" s="44">
        <v>0</v>
      </c>
      <c r="AB44" s="44">
        <v>0</v>
      </c>
      <c r="AC44" s="44">
        <v>0</v>
      </c>
      <c r="AD44" s="44">
        <v>0</v>
      </c>
      <c r="AE44" s="44">
        <v>0</v>
      </c>
      <c r="AG44" s="45">
        <v>0</v>
      </c>
      <c r="AH44" s="44">
        <v>0</v>
      </c>
      <c r="AI44" s="44">
        <v>0</v>
      </c>
      <c r="AJ44" s="44">
        <v>0</v>
      </c>
      <c r="AK44" s="44">
        <v>0</v>
      </c>
      <c r="AL44" s="44">
        <v>0</v>
      </c>
      <c r="AM44" s="44">
        <v>0</v>
      </c>
      <c r="AN44" s="44">
        <v>0</v>
      </c>
      <c r="AO44" s="44">
        <v>0</v>
      </c>
      <c r="AP44" s="44">
        <v>0</v>
      </c>
      <c r="AQ44" s="44">
        <v>0</v>
      </c>
      <c r="AR44" s="44">
        <v>0</v>
      </c>
      <c r="AS44" s="44">
        <v>0</v>
      </c>
      <c r="AU44" s="45">
        <v>0</v>
      </c>
      <c r="AV44" s="44">
        <v>0</v>
      </c>
      <c r="AW44" s="44">
        <v>0</v>
      </c>
      <c r="AX44" s="44">
        <v>0</v>
      </c>
      <c r="AY44" s="44">
        <v>0</v>
      </c>
      <c r="AZ44" s="44">
        <v>0</v>
      </c>
      <c r="BA44" s="44">
        <v>0</v>
      </c>
      <c r="BB44" s="44">
        <v>0</v>
      </c>
      <c r="BC44" s="44">
        <v>0</v>
      </c>
      <c r="BD44" s="44">
        <v>0</v>
      </c>
      <c r="BE44" s="44">
        <v>0</v>
      </c>
      <c r="BF44" s="44">
        <v>0</v>
      </c>
      <c r="BG44" s="44">
        <v>0</v>
      </c>
      <c r="BI44" s="45">
        <v>0</v>
      </c>
      <c r="BJ44" s="44">
        <v>0</v>
      </c>
      <c r="BK44" s="44">
        <v>0</v>
      </c>
      <c r="BL44" s="44">
        <v>0</v>
      </c>
      <c r="BM44" s="44">
        <v>0</v>
      </c>
      <c r="BN44" s="44">
        <v>0</v>
      </c>
      <c r="BO44" s="44">
        <v>0</v>
      </c>
      <c r="BP44" s="44">
        <v>0</v>
      </c>
      <c r="BQ44" s="44">
        <v>0</v>
      </c>
      <c r="BR44" s="44">
        <v>0</v>
      </c>
      <c r="BS44" s="44">
        <v>0</v>
      </c>
      <c r="BT44" s="44">
        <v>0</v>
      </c>
      <c r="BU44" s="44">
        <v>0</v>
      </c>
      <c r="BW44" s="45">
        <v>0</v>
      </c>
      <c r="BX44" s="44">
        <v>0</v>
      </c>
      <c r="BY44" s="44">
        <v>0</v>
      </c>
      <c r="BZ44" s="44">
        <v>0</v>
      </c>
      <c r="CA44" s="44">
        <v>0</v>
      </c>
      <c r="CB44" s="44">
        <v>0</v>
      </c>
      <c r="CC44" s="44">
        <v>0</v>
      </c>
      <c r="CD44" s="44">
        <v>0</v>
      </c>
      <c r="CE44" s="44">
        <v>0</v>
      </c>
      <c r="CF44" s="44">
        <v>0</v>
      </c>
      <c r="CG44" s="44">
        <v>0</v>
      </c>
      <c r="CH44" s="44">
        <v>0</v>
      </c>
      <c r="CI44" s="44">
        <v>0</v>
      </c>
      <c r="CJ44" s="113"/>
      <c r="CK44" s="45">
        <v>0</v>
      </c>
      <c r="CL44" s="44">
        <v>0</v>
      </c>
      <c r="CM44" s="44">
        <v>0</v>
      </c>
      <c r="CN44" s="44">
        <v>0</v>
      </c>
      <c r="CO44" s="44">
        <v>0</v>
      </c>
      <c r="CP44" s="44">
        <v>0</v>
      </c>
      <c r="CQ44" s="44">
        <v>0</v>
      </c>
      <c r="CR44" s="44">
        <v>0</v>
      </c>
      <c r="CS44" s="44">
        <v>0</v>
      </c>
      <c r="CT44" s="44">
        <v>0</v>
      </c>
      <c r="CU44" s="44">
        <v>0</v>
      </c>
      <c r="CV44" s="44">
        <v>0</v>
      </c>
      <c r="CW44" s="44">
        <v>0</v>
      </c>
      <c r="CY44" s="45">
        <v>0</v>
      </c>
      <c r="CZ44" s="45">
        <v>0</v>
      </c>
      <c r="DA44" s="45">
        <v>0</v>
      </c>
      <c r="DB44" s="45">
        <v>0</v>
      </c>
      <c r="DC44" s="45">
        <v>0</v>
      </c>
      <c r="DD44" s="45">
        <v>0</v>
      </c>
      <c r="DE44" s="45">
        <v>0</v>
      </c>
      <c r="DF44" s="45">
        <v>0</v>
      </c>
      <c r="DG44" s="45">
        <v>0</v>
      </c>
      <c r="DH44" s="45">
        <v>0</v>
      </c>
      <c r="DI44" s="45">
        <v>0</v>
      </c>
      <c r="DJ44" s="45">
        <v>0</v>
      </c>
      <c r="DK44" s="45">
        <v>0</v>
      </c>
      <c r="DM44" s="45">
        <v>0</v>
      </c>
      <c r="DN44" s="45">
        <v>0</v>
      </c>
      <c r="DO44" s="45">
        <v>0</v>
      </c>
      <c r="DP44" s="45">
        <v>0</v>
      </c>
      <c r="DQ44" s="45">
        <v>0</v>
      </c>
      <c r="DR44" s="45">
        <v>0</v>
      </c>
      <c r="DS44" s="45">
        <v>0</v>
      </c>
      <c r="DT44" s="45">
        <v>0</v>
      </c>
      <c r="DU44" s="44">
        <v>0</v>
      </c>
      <c r="DV44" s="44">
        <v>0</v>
      </c>
      <c r="DW44" s="44">
        <v>0</v>
      </c>
      <c r="DX44" s="44">
        <v>0</v>
      </c>
      <c r="DY44" s="44">
        <v>0</v>
      </c>
      <c r="EA44" s="45">
        <v>0</v>
      </c>
      <c r="EB44" s="45">
        <v>0</v>
      </c>
      <c r="EC44" s="45">
        <v>0</v>
      </c>
      <c r="ED44" s="45">
        <v>0</v>
      </c>
      <c r="EE44" s="45">
        <v>0</v>
      </c>
      <c r="EF44" s="45">
        <v>0</v>
      </c>
      <c r="EG44" s="45">
        <v>0</v>
      </c>
      <c r="EH44" s="45">
        <v>0</v>
      </c>
      <c r="EI44" s="45">
        <v>0</v>
      </c>
      <c r="EJ44" s="45">
        <v>0</v>
      </c>
      <c r="EK44" s="45">
        <v>0</v>
      </c>
      <c r="EL44" s="45">
        <v>0</v>
      </c>
      <c r="EM44" s="45">
        <v>0</v>
      </c>
      <c r="EO44" s="45">
        <v>0</v>
      </c>
      <c r="EP44" s="45">
        <f t="shared" si="53"/>
        <v>0</v>
      </c>
      <c r="EQ44" s="58">
        <v>0</v>
      </c>
      <c r="ER44" s="58">
        <v>0</v>
      </c>
      <c r="ES44" s="58">
        <v>0</v>
      </c>
      <c r="ET44" s="58">
        <v>0</v>
      </c>
      <c r="EU44" s="58">
        <v>0</v>
      </c>
      <c r="EV44" s="58">
        <v>0</v>
      </c>
      <c r="EW44" s="58">
        <v>0</v>
      </c>
      <c r="EX44" s="58">
        <v>0</v>
      </c>
      <c r="EY44" s="58">
        <v>0</v>
      </c>
      <c r="EZ44" s="58">
        <v>0</v>
      </c>
      <c r="FA44" s="58">
        <v>0</v>
      </c>
      <c r="FB44" s="58">
        <v>0</v>
      </c>
      <c r="FC44" s="49"/>
      <c r="FE44" s="45">
        <v>0</v>
      </c>
      <c r="FF44" s="45">
        <v>0</v>
      </c>
      <c r="FG44" s="58">
        <v>0</v>
      </c>
      <c r="FH44" s="58">
        <v>0</v>
      </c>
      <c r="FI44" s="58">
        <v>0</v>
      </c>
      <c r="FJ44" s="58">
        <v>0</v>
      </c>
      <c r="FK44" s="58">
        <v>0</v>
      </c>
      <c r="FL44" s="58">
        <v>0</v>
      </c>
      <c r="FM44" s="58">
        <v>0</v>
      </c>
      <c r="FN44" s="58">
        <v>0</v>
      </c>
      <c r="FO44" s="58">
        <v>0</v>
      </c>
      <c r="FP44" s="58">
        <v>0</v>
      </c>
      <c r="FQ44" s="58">
        <v>0</v>
      </c>
      <c r="FR44" s="58">
        <v>0</v>
      </c>
    </row>
    <row r="45" spans="2:174" hidden="1" outlineLevel="1" x14ac:dyDescent="0.25">
      <c r="B45" s="37">
        <v>89</v>
      </c>
      <c r="C45" s="131" t="s">
        <v>209</v>
      </c>
      <c r="D45" s="107"/>
      <c r="E45" s="45">
        <v>0</v>
      </c>
      <c r="F45" s="44">
        <v>0</v>
      </c>
      <c r="G45" s="44">
        <v>0</v>
      </c>
      <c r="H45" s="44">
        <v>0</v>
      </c>
      <c r="I45" s="44">
        <v>0</v>
      </c>
      <c r="J45" s="44">
        <v>0</v>
      </c>
      <c r="K45" s="44">
        <v>0</v>
      </c>
      <c r="L45" s="44">
        <v>0</v>
      </c>
      <c r="M45" s="44">
        <v>0</v>
      </c>
      <c r="N45" s="44">
        <v>0</v>
      </c>
      <c r="O45" s="44">
        <v>0</v>
      </c>
      <c r="P45" s="44">
        <v>0</v>
      </c>
      <c r="Q45" s="44">
        <v>0</v>
      </c>
      <c r="S45" s="45">
        <v>0</v>
      </c>
      <c r="T45" s="44">
        <v>0</v>
      </c>
      <c r="U45" s="44">
        <v>0</v>
      </c>
      <c r="V45" s="44">
        <v>0</v>
      </c>
      <c r="W45" s="44">
        <v>0</v>
      </c>
      <c r="X45" s="44">
        <v>0</v>
      </c>
      <c r="Y45" s="44">
        <v>0</v>
      </c>
      <c r="Z45" s="44">
        <v>0</v>
      </c>
      <c r="AA45" s="44">
        <v>0</v>
      </c>
      <c r="AB45" s="44">
        <v>0</v>
      </c>
      <c r="AC45" s="44">
        <v>0</v>
      </c>
      <c r="AD45" s="44">
        <v>0</v>
      </c>
      <c r="AE45" s="44">
        <v>0</v>
      </c>
      <c r="AG45" s="45">
        <v>0</v>
      </c>
      <c r="AH45" s="44">
        <v>0</v>
      </c>
      <c r="AI45" s="44">
        <v>0</v>
      </c>
      <c r="AJ45" s="44">
        <v>0</v>
      </c>
      <c r="AK45" s="44">
        <v>0</v>
      </c>
      <c r="AL45" s="44">
        <v>0</v>
      </c>
      <c r="AM45" s="44">
        <v>0</v>
      </c>
      <c r="AN45" s="44">
        <v>0</v>
      </c>
      <c r="AO45" s="44">
        <v>0</v>
      </c>
      <c r="AP45" s="44">
        <v>0</v>
      </c>
      <c r="AQ45" s="44">
        <v>0</v>
      </c>
      <c r="AR45" s="44">
        <v>0</v>
      </c>
      <c r="AS45" s="44">
        <v>0</v>
      </c>
      <c r="AU45" s="45">
        <v>0</v>
      </c>
      <c r="AV45" s="44">
        <v>0</v>
      </c>
      <c r="AW45" s="44">
        <v>0</v>
      </c>
      <c r="AX45" s="44">
        <v>0</v>
      </c>
      <c r="AY45" s="44">
        <v>0</v>
      </c>
      <c r="AZ45" s="44">
        <v>0</v>
      </c>
      <c r="BA45" s="44">
        <v>0</v>
      </c>
      <c r="BB45" s="44">
        <v>0</v>
      </c>
      <c r="BC45" s="44">
        <v>0</v>
      </c>
      <c r="BD45" s="44">
        <v>0</v>
      </c>
      <c r="BE45" s="44">
        <v>0</v>
      </c>
      <c r="BF45" s="44">
        <v>0</v>
      </c>
      <c r="BG45" s="44">
        <v>0</v>
      </c>
      <c r="BI45" s="45">
        <v>0</v>
      </c>
      <c r="BJ45" s="44">
        <v>0</v>
      </c>
      <c r="BK45" s="44">
        <v>0</v>
      </c>
      <c r="BL45" s="44">
        <v>0</v>
      </c>
      <c r="BM45" s="44">
        <v>0</v>
      </c>
      <c r="BN45" s="44">
        <v>0</v>
      </c>
      <c r="BO45" s="44">
        <v>0</v>
      </c>
      <c r="BP45" s="44">
        <v>0</v>
      </c>
      <c r="BQ45" s="44">
        <v>0</v>
      </c>
      <c r="BR45" s="44">
        <v>0</v>
      </c>
      <c r="BS45" s="44">
        <v>0</v>
      </c>
      <c r="BT45" s="44">
        <v>0</v>
      </c>
      <c r="BU45" s="44">
        <v>0</v>
      </c>
      <c r="BW45" s="45">
        <v>0</v>
      </c>
      <c r="BX45" s="44">
        <v>0</v>
      </c>
      <c r="BY45" s="44">
        <v>0</v>
      </c>
      <c r="BZ45" s="44">
        <v>0</v>
      </c>
      <c r="CA45" s="44">
        <v>0</v>
      </c>
      <c r="CB45" s="44">
        <v>0</v>
      </c>
      <c r="CC45" s="44">
        <v>0</v>
      </c>
      <c r="CD45" s="44">
        <v>0</v>
      </c>
      <c r="CE45" s="44">
        <v>0</v>
      </c>
      <c r="CF45" s="44">
        <v>0</v>
      </c>
      <c r="CG45" s="44">
        <v>0</v>
      </c>
      <c r="CH45" s="44">
        <v>0</v>
      </c>
      <c r="CI45" s="44">
        <v>0</v>
      </c>
      <c r="CJ45" s="113"/>
      <c r="CK45" s="45">
        <v>0</v>
      </c>
      <c r="CL45" s="44">
        <v>0</v>
      </c>
      <c r="CM45" s="44">
        <v>0</v>
      </c>
      <c r="CN45" s="44">
        <v>0</v>
      </c>
      <c r="CO45" s="44">
        <v>0</v>
      </c>
      <c r="CP45" s="44">
        <v>0</v>
      </c>
      <c r="CQ45" s="44">
        <v>0</v>
      </c>
      <c r="CR45" s="44">
        <v>0</v>
      </c>
      <c r="CS45" s="44">
        <v>0</v>
      </c>
      <c r="CT45" s="44">
        <v>0</v>
      </c>
      <c r="CU45" s="44">
        <v>0</v>
      </c>
      <c r="CV45" s="44">
        <v>0</v>
      </c>
      <c r="CW45" s="44">
        <v>0</v>
      </c>
      <c r="CY45" s="45">
        <v>0</v>
      </c>
      <c r="CZ45" s="45">
        <v>0</v>
      </c>
      <c r="DA45" s="45">
        <v>0</v>
      </c>
      <c r="DB45" s="45">
        <v>0</v>
      </c>
      <c r="DC45" s="45">
        <v>0</v>
      </c>
      <c r="DD45" s="45">
        <v>0</v>
      </c>
      <c r="DE45" s="45">
        <v>0</v>
      </c>
      <c r="DF45" s="45">
        <v>0</v>
      </c>
      <c r="DG45" s="45">
        <v>0</v>
      </c>
      <c r="DH45" s="45">
        <v>0</v>
      </c>
      <c r="DI45" s="45">
        <v>0</v>
      </c>
      <c r="DJ45" s="45">
        <v>0</v>
      </c>
      <c r="DK45" s="45">
        <v>0</v>
      </c>
      <c r="DM45" s="45">
        <v>0</v>
      </c>
      <c r="DN45" s="45">
        <v>0</v>
      </c>
      <c r="DO45" s="45">
        <v>0</v>
      </c>
      <c r="DP45" s="45">
        <v>0</v>
      </c>
      <c r="DQ45" s="45">
        <v>0</v>
      </c>
      <c r="DR45" s="45">
        <v>0</v>
      </c>
      <c r="DS45" s="45">
        <v>0</v>
      </c>
      <c r="DT45" s="45">
        <v>0</v>
      </c>
      <c r="DU45" s="44">
        <v>0</v>
      </c>
      <c r="DV45" s="44">
        <v>0</v>
      </c>
      <c r="DW45" s="44">
        <v>0</v>
      </c>
      <c r="DX45" s="44">
        <v>0</v>
      </c>
      <c r="DY45" s="44">
        <v>0</v>
      </c>
      <c r="EA45" s="45">
        <v>0</v>
      </c>
      <c r="EB45" s="45">
        <v>0</v>
      </c>
      <c r="EC45" s="45">
        <v>0</v>
      </c>
      <c r="ED45" s="45">
        <v>0</v>
      </c>
      <c r="EE45" s="45">
        <v>0</v>
      </c>
      <c r="EF45" s="45">
        <v>0</v>
      </c>
      <c r="EG45" s="45">
        <v>0</v>
      </c>
      <c r="EH45" s="45">
        <v>0</v>
      </c>
      <c r="EI45" s="45">
        <v>0</v>
      </c>
      <c r="EJ45" s="45">
        <v>0</v>
      </c>
      <c r="EK45" s="45">
        <v>0</v>
      </c>
      <c r="EL45" s="45">
        <v>0</v>
      </c>
      <c r="EM45" s="45">
        <v>0</v>
      </c>
      <c r="EO45" s="45">
        <v>0</v>
      </c>
      <c r="EP45" s="45">
        <f t="shared" si="53"/>
        <v>0</v>
      </c>
      <c r="EQ45" s="58">
        <v>0</v>
      </c>
      <c r="ER45" s="58">
        <v>0</v>
      </c>
      <c r="ES45" s="58">
        <v>0</v>
      </c>
      <c r="ET45" s="58">
        <v>0</v>
      </c>
      <c r="EU45" s="58">
        <v>0</v>
      </c>
      <c r="EV45" s="58">
        <v>0</v>
      </c>
      <c r="EW45" s="58">
        <v>0</v>
      </c>
      <c r="EX45" s="58">
        <v>0</v>
      </c>
      <c r="EY45" s="58">
        <v>0</v>
      </c>
      <c r="EZ45" s="58">
        <v>0</v>
      </c>
      <c r="FA45" s="58">
        <v>0</v>
      </c>
      <c r="FB45" s="58">
        <v>0</v>
      </c>
      <c r="FC45" s="49"/>
      <c r="FE45" s="45">
        <v>0</v>
      </c>
      <c r="FF45" s="45">
        <v>0</v>
      </c>
      <c r="FG45" s="58">
        <v>0</v>
      </c>
      <c r="FH45" s="58">
        <v>0</v>
      </c>
      <c r="FI45" s="58">
        <v>0</v>
      </c>
      <c r="FJ45" s="58">
        <v>0</v>
      </c>
      <c r="FK45" s="58">
        <v>0</v>
      </c>
      <c r="FL45" s="58">
        <v>0</v>
      </c>
      <c r="FM45" s="58">
        <v>0</v>
      </c>
      <c r="FN45" s="58">
        <v>0</v>
      </c>
      <c r="FO45" s="58">
        <v>0</v>
      </c>
      <c r="FP45" s="58">
        <v>0</v>
      </c>
      <c r="FQ45" s="58">
        <v>0</v>
      </c>
      <c r="FR45" s="58">
        <v>0</v>
      </c>
    </row>
    <row r="46" spans="2:174" hidden="1" outlineLevel="1" x14ac:dyDescent="0.25">
      <c r="B46" s="37">
        <v>193</v>
      </c>
      <c r="C46" s="131" t="s">
        <v>210</v>
      </c>
      <c r="D46" s="107"/>
      <c r="E46" s="45">
        <v>0</v>
      </c>
      <c r="F46" s="44">
        <v>0</v>
      </c>
      <c r="G46" s="44">
        <v>0</v>
      </c>
      <c r="H46" s="44">
        <v>0</v>
      </c>
      <c r="I46" s="44">
        <v>0</v>
      </c>
      <c r="J46" s="44">
        <v>0</v>
      </c>
      <c r="K46" s="44">
        <v>0</v>
      </c>
      <c r="L46" s="44">
        <v>0</v>
      </c>
      <c r="M46" s="44">
        <v>0</v>
      </c>
      <c r="N46" s="44">
        <v>0</v>
      </c>
      <c r="O46" s="44">
        <v>0</v>
      </c>
      <c r="P46" s="44">
        <v>0</v>
      </c>
      <c r="Q46" s="44">
        <v>0</v>
      </c>
      <c r="S46" s="45">
        <v>0</v>
      </c>
      <c r="T46" s="44">
        <v>0</v>
      </c>
      <c r="U46" s="44">
        <v>0</v>
      </c>
      <c r="V46" s="44">
        <v>0</v>
      </c>
      <c r="W46" s="44">
        <v>0</v>
      </c>
      <c r="X46" s="44">
        <v>0</v>
      </c>
      <c r="Y46" s="44">
        <v>0</v>
      </c>
      <c r="Z46" s="44">
        <v>0</v>
      </c>
      <c r="AA46" s="44">
        <v>0</v>
      </c>
      <c r="AB46" s="44">
        <v>0</v>
      </c>
      <c r="AC46" s="44">
        <v>0</v>
      </c>
      <c r="AD46" s="44">
        <v>0</v>
      </c>
      <c r="AE46" s="44">
        <v>0</v>
      </c>
      <c r="AG46" s="45">
        <v>0</v>
      </c>
      <c r="AH46" s="44">
        <v>0</v>
      </c>
      <c r="AI46" s="44">
        <v>0</v>
      </c>
      <c r="AJ46" s="44">
        <v>0</v>
      </c>
      <c r="AK46" s="44">
        <v>0</v>
      </c>
      <c r="AL46" s="44">
        <v>0</v>
      </c>
      <c r="AM46" s="44">
        <v>0</v>
      </c>
      <c r="AN46" s="44">
        <v>0</v>
      </c>
      <c r="AO46" s="44">
        <v>0</v>
      </c>
      <c r="AP46" s="44">
        <v>0</v>
      </c>
      <c r="AQ46" s="44">
        <v>0</v>
      </c>
      <c r="AR46" s="44">
        <v>0</v>
      </c>
      <c r="AS46" s="44">
        <v>0</v>
      </c>
      <c r="AU46" s="45">
        <v>0</v>
      </c>
      <c r="AV46" s="44">
        <v>0</v>
      </c>
      <c r="AW46" s="44">
        <v>0</v>
      </c>
      <c r="AX46" s="44">
        <v>0</v>
      </c>
      <c r="AY46" s="44">
        <v>0</v>
      </c>
      <c r="AZ46" s="44">
        <v>0</v>
      </c>
      <c r="BA46" s="44">
        <v>0</v>
      </c>
      <c r="BB46" s="44">
        <v>0</v>
      </c>
      <c r="BC46" s="44">
        <v>0</v>
      </c>
      <c r="BD46" s="44">
        <v>0</v>
      </c>
      <c r="BE46" s="44">
        <v>0</v>
      </c>
      <c r="BF46" s="44">
        <v>0</v>
      </c>
      <c r="BG46" s="44">
        <v>0</v>
      </c>
      <c r="BI46" s="45">
        <v>0</v>
      </c>
      <c r="BJ46" s="44">
        <v>0</v>
      </c>
      <c r="BK46" s="44">
        <v>0</v>
      </c>
      <c r="BL46" s="44">
        <v>0</v>
      </c>
      <c r="BM46" s="44">
        <v>0</v>
      </c>
      <c r="BN46" s="44">
        <v>0</v>
      </c>
      <c r="BO46" s="44">
        <v>0</v>
      </c>
      <c r="BP46" s="44">
        <v>0</v>
      </c>
      <c r="BQ46" s="44">
        <v>0</v>
      </c>
      <c r="BR46" s="44">
        <v>0</v>
      </c>
      <c r="BS46" s="44">
        <v>0</v>
      </c>
      <c r="BT46" s="44">
        <v>0</v>
      </c>
      <c r="BU46" s="44">
        <v>0</v>
      </c>
      <c r="BW46" s="45">
        <v>0</v>
      </c>
      <c r="BX46" s="44">
        <v>0</v>
      </c>
      <c r="BY46" s="44">
        <v>0</v>
      </c>
      <c r="BZ46" s="44">
        <v>0</v>
      </c>
      <c r="CA46" s="44">
        <v>0</v>
      </c>
      <c r="CB46" s="44">
        <v>0</v>
      </c>
      <c r="CC46" s="44">
        <v>0</v>
      </c>
      <c r="CD46" s="44">
        <v>0</v>
      </c>
      <c r="CE46" s="44">
        <v>0</v>
      </c>
      <c r="CF46" s="44">
        <v>0</v>
      </c>
      <c r="CG46" s="44">
        <v>0</v>
      </c>
      <c r="CH46" s="44">
        <v>0</v>
      </c>
      <c r="CI46" s="44">
        <v>0</v>
      </c>
      <c r="CJ46" s="113"/>
      <c r="CK46" s="45">
        <v>0.03</v>
      </c>
      <c r="CL46" s="44">
        <v>0</v>
      </c>
      <c r="CM46" s="44">
        <v>0</v>
      </c>
      <c r="CN46" s="44">
        <v>0</v>
      </c>
      <c r="CO46" s="44">
        <v>0</v>
      </c>
      <c r="CP46" s="44">
        <v>0.03</v>
      </c>
      <c r="CQ46" s="44">
        <v>0</v>
      </c>
      <c r="CR46" s="44">
        <v>0</v>
      </c>
      <c r="CS46" s="44">
        <v>0</v>
      </c>
      <c r="CT46" s="44">
        <v>0</v>
      </c>
      <c r="CU46" s="44">
        <v>0</v>
      </c>
      <c r="CV46" s="44">
        <v>0</v>
      </c>
      <c r="CW46" s="44">
        <v>0</v>
      </c>
      <c r="CY46" s="45">
        <v>0</v>
      </c>
      <c r="CZ46" s="45">
        <v>0</v>
      </c>
      <c r="DA46" s="45">
        <v>0</v>
      </c>
      <c r="DB46" s="45">
        <v>0</v>
      </c>
      <c r="DC46" s="45">
        <v>0</v>
      </c>
      <c r="DD46" s="45">
        <v>0</v>
      </c>
      <c r="DE46" s="45">
        <v>0</v>
      </c>
      <c r="DF46" s="45">
        <v>0</v>
      </c>
      <c r="DG46" s="45">
        <v>0</v>
      </c>
      <c r="DH46" s="45">
        <v>0</v>
      </c>
      <c r="DI46" s="45">
        <v>0</v>
      </c>
      <c r="DJ46" s="45">
        <v>0</v>
      </c>
      <c r="DK46" s="45">
        <v>0</v>
      </c>
      <c r="DM46" s="45">
        <v>0</v>
      </c>
      <c r="DN46" s="45">
        <v>0</v>
      </c>
      <c r="DO46" s="45">
        <v>0</v>
      </c>
      <c r="DP46" s="45">
        <v>0</v>
      </c>
      <c r="DQ46" s="45">
        <v>0</v>
      </c>
      <c r="DR46" s="45">
        <v>0</v>
      </c>
      <c r="DS46" s="45">
        <v>0</v>
      </c>
      <c r="DT46" s="45">
        <v>0</v>
      </c>
      <c r="DU46" s="44">
        <v>0</v>
      </c>
      <c r="DV46" s="44">
        <v>0</v>
      </c>
      <c r="DW46" s="44">
        <v>0</v>
      </c>
      <c r="DX46" s="44">
        <v>0</v>
      </c>
      <c r="DY46" s="44">
        <v>0</v>
      </c>
      <c r="EA46" s="45">
        <v>0</v>
      </c>
      <c r="EB46" s="45">
        <v>0</v>
      </c>
      <c r="EC46" s="45">
        <v>0</v>
      </c>
      <c r="ED46" s="45">
        <v>0</v>
      </c>
      <c r="EE46" s="45">
        <v>0</v>
      </c>
      <c r="EF46" s="45">
        <v>0</v>
      </c>
      <c r="EG46" s="45">
        <v>0</v>
      </c>
      <c r="EH46" s="45">
        <v>0</v>
      </c>
      <c r="EI46" s="45">
        <v>0</v>
      </c>
      <c r="EJ46" s="45">
        <v>0</v>
      </c>
      <c r="EK46" s="45">
        <v>0</v>
      </c>
      <c r="EL46" s="45">
        <v>0</v>
      </c>
      <c r="EM46" s="45">
        <v>0</v>
      </c>
      <c r="EO46" s="45">
        <v>0</v>
      </c>
      <c r="EP46" s="45">
        <f t="shared" si="53"/>
        <v>0</v>
      </c>
      <c r="EQ46" s="58">
        <v>0</v>
      </c>
      <c r="ER46" s="58">
        <v>0</v>
      </c>
      <c r="ES46" s="58">
        <v>0</v>
      </c>
      <c r="ET46" s="58">
        <v>0</v>
      </c>
      <c r="EU46" s="58">
        <v>0</v>
      </c>
      <c r="EV46" s="58">
        <v>0</v>
      </c>
      <c r="EW46" s="58">
        <v>0</v>
      </c>
      <c r="EX46" s="58">
        <v>0</v>
      </c>
      <c r="EY46" s="58">
        <v>0</v>
      </c>
      <c r="EZ46" s="58">
        <v>0</v>
      </c>
      <c r="FA46" s="58">
        <v>0</v>
      </c>
      <c r="FB46" s="58">
        <v>0</v>
      </c>
      <c r="FC46" s="49"/>
      <c r="FE46" s="45">
        <v>0</v>
      </c>
      <c r="FF46" s="45">
        <v>0</v>
      </c>
      <c r="FG46" s="58">
        <v>0</v>
      </c>
      <c r="FH46" s="58">
        <v>0</v>
      </c>
      <c r="FI46" s="58">
        <v>0</v>
      </c>
      <c r="FJ46" s="58">
        <v>0</v>
      </c>
      <c r="FK46" s="58">
        <v>0</v>
      </c>
      <c r="FL46" s="58">
        <v>0</v>
      </c>
      <c r="FM46" s="58">
        <v>0</v>
      </c>
      <c r="FN46" s="58">
        <v>0</v>
      </c>
      <c r="FO46" s="58">
        <v>0</v>
      </c>
      <c r="FP46" s="58">
        <v>0</v>
      </c>
      <c r="FQ46" s="58">
        <v>0</v>
      </c>
      <c r="FR46" s="58">
        <v>0</v>
      </c>
    </row>
    <row r="47" spans="2:174" collapsed="1" x14ac:dyDescent="0.25">
      <c r="B47" s="37"/>
      <c r="C47" s="132" t="s">
        <v>211</v>
      </c>
      <c r="D47" s="103"/>
      <c r="E47" s="41">
        <v>2194.8850000000002</v>
      </c>
      <c r="F47" s="41">
        <v>200.608</v>
      </c>
      <c r="G47" s="41">
        <v>155.54400000000001</v>
      </c>
      <c r="H47" s="41">
        <v>225.54100000000003</v>
      </c>
      <c r="I47" s="41">
        <v>158.10700000000003</v>
      </c>
      <c r="J47" s="41">
        <v>221.15699999999998</v>
      </c>
      <c r="K47" s="41">
        <v>157.804</v>
      </c>
      <c r="L47" s="41">
        <v>198.81700000000001</v>
      </c>
      <c r="M47" s="41">
        <v>153.35400000000001</v>
      </c>
      <c r="N47" s="41">
        <v>176.58000000000004</v>
      </c>
      <c r="O47" s="41">
        <v>161.59200000000001</v>
      </c>
      <c r="P47" s="41">
        <v>154.63000000000002</v>
      </c>
      <c r="Q47" s="41">
        <v>231.15100000000001</v>
      </c>
      <c r="S47" s="41">
        <v>4183.665</v>
      </c>
      <c r="T47" s="41">
        <v>200.946</v>
      </c>
      <c r="U47" s="41">
        <v>263.65899999999999</v>
      </c>
      <c r="V47" s="41">
        <v>256.322</v>
      </c>
      <c r="W47" s="41">
        <v>169.65600000000001</v>
      </c>
      <c r="X47" s="41">
        <v>172.7</v>
      </c>
      <c r="Y47" s="41">
        <v>199.90100000000004</v>
      </c>
      <c r="Z47" s="41">
        <v>157.56199999999998</v>
      </c>
      <c r="AA47" s="41">
        <v>156.41500000000002</v>
      </c>
      <c r="AB47" s="41">
        <v>675.62699999999995</v>
      </c>
      <c r="AC47" s="41">
        <v>1161.3520000000001</v>
      </c>
      <c r="AD47" s="41">
        <v>478.238</v>
      </c>
      <c r="AE47" s="41">
        <v>291.28700000000003</v>
      </c>
      <c r="AG47" s="41">
        <v>6897.2610000000004</v>
      </c>
      <c r="AH47" s="41">
        <v>326.51100000000002</v>
      </c>
      <c r="AI47" s="41">
        <v>207.63699999999997</v>
      </c>
      <c r="AJ47" s="41">
        <v>302.572</v>
      </c>
      <c r="AK47" s="41">
        <v>489.23700000000002</v>
      </c>
      <c r="AL47" s="41">
        <v>719.02599999999995</v>
      </c>
      <c r="AM47" s="41">
        <v>574.5100000000001</v>
      </c>
      <c r="AN47" s="41">
        <v>658.44600000000003</v>
      </c>
      <c r="AO47" s="41">
        <v>777.01700000000005</v>
      </c>
      <c r="AP47" s="41">
        <v>759.85299999999995</v>
      </c>
      <c r="AQ47" s="41">
        <v>589.22800000000007</v>
      </c>
      <c r="AR47" s="41">
        <v>736.31799999999998</v>
      </c>
      <c r="AS47" s="41">
        <v>756.90600000000006</v>
      </c>
      <c r="AU47" s="41">
        <v>10776.408999999998</v>
      </c>
      <c r="AV47" s="41">
        <v>618.29300000000001</v>
      </c>
      <c r="AW47" s="41">
        <v>340.98</v>
      </c>
      <c r="AX47" s="41">
        <v>1448.49</v>
      </c>
      <c r="AY47" s="41">
        <v>2607.4989999999998</v>
      </c>
      <c r="AZ47" s="41">
        <v>897.58299999999997</v>
      </c>
      <c r="BA47" s="41">
        <v>591.34199999999998</v>
      </c>
      <c r="BB47" s="41">
        <v>444.68099999999998</v>
      </c>
      <c r="BC47" s="41">
        <v>1193.4740000000002</v>
      </c>
      <c r="BD47" s="41">
        <v>626.08900000000006</v>
      </c>
      <c r="BE47" s="41">
        <v>911.53200000000004</v>
      </c>
      <c r="BF47" s="41">
        <v>363.51400000000001</v>
      </c>
      <c r="BG47" s="41">
        <v>732.9319999999999</v>
      </c>
      <c r="BI47" s="41">
        <v>47876.027000000009</v>
      </c>
      <c r="BJ47" s="41">
        <v>176.08700000000002</v>
      </c>
      <c r="BK47" s="41">
        <v>568.70799999999997</v>
      </c>
      <c r="BL47" s="41">
        <v>885.11099999999999</v>
      </c>
      <c r="BM47" s="41">
        <v>398.07400000000007</v>
      </c>
      <c r="BN47" s="41">
        <v>521.93599999999992</v>
      </c>
      <c r="BO47" s="41">
        <v>627.87900000000002</v>
      </c>
      <c r="BP47" s="41">
        <v>380.09299999999996</v>
      </c>
      <c r="BQ47" s="41">
        <v>488.02099999999996</v>
      </c>
      <c r="BR47" s="41">
        <v>257.75700000000001</v>
      </c>
      <c r="BS47" s="41">
        <v>1909.1709999999998</v>
      </c>
      <c r="BT47" s="41">
        <v>617.68799999999999</v>
      </c>
      <c r="BU47" s="41">
        <v>41045.502000000008</v>
      </c>
      <c r="BW47" s="41">
        <v>4505.4480000000003</v>
      </c>
      <c r="BX47" s="41">
        <v>339.41</v>
      </c>
      <c r="BY47" s="41">
        <v>318.35599999999999</v>
      </c>
      <c r="BZ47" s="41">
        <v>366.28499999999997</v>
      </c>
      <c r="CA47" s="41">
        <v>270.47499999999997</v>
      </c>
      <c r="CB47" s="41">
        <v>330.81900000000002</v>
      </c>
      <c r="CC47" s="41">
        <v>448.387</v>
      </c>
      <c r="CD47" s="41">
        <v>219.03800000000001</v>
      </c>
      <c r="CE47" s="41">
        <v>223.40599999999998</v>
      </c>
      <c r="CF47" s="41">
        <v>224.54999999999998</v>
      </c>
      <c r="CG47" s="41">
        <v>418.01900000000001</v>
      </c>
      <c r="CH47" s="41">
        <v>455.964</v>
      </c>
      <c r="CI47" s="41">
        <v>890.73900000000003</v>
      </c>
      <c r="CJ47" s="113"/>
      <c r="CK47" s="41">
        <v>11339.2102</v>
      </c>
      <c r="CL47" s="41">
        <v>845.68579999999997</v>
      </c>
      <c r="CM47" s="41">
        <v>818.64499999999998</v>
      </c>
      <c r="CN47" s="41">
        <v>823.55600000000004</v>
      </c>
      <c r="CO47" s="41">
        <v>1627.0519999999999</v>
      </c>
      <c r="CP47" s="41">
        <v>881.23099999999999</v>
      </c>
      <c r="CQ47" s="41">
        <v>847.47400000000016</v>
      </c>
      <c r="CR47" s="41">
        <v>692.93700000000001</v>
      </c>
      <c r="CS47" s="41">
        <v>554.68976999999984</v>
      </c>
      <c r="CT47" s="41">
        <v>1177.0372400000001</v>
      </c>
      <c r="CU47" s="41">
        <v>1066.2897399999999</v>
      </c>
      <c r="CV47" s="41">
        <v>987.55155999999999</v>
      </c>
      <c r="CW47" s="41">
        <v>1017.0610899999999</v>
      </c>
      <c r="CY47" s="41">
        <v>7105.1184999999996</v>
      </c>
      <c r="CZ47" s="41">
        <v>968.90543000000002</v>
      </c>
      <c r="DA47" s="41">
        <v>521.50736999999992</v>
      </c>
      <c r="DB47" s="41">
        <v>899.50724000000002</v>
      </c>
      <c r="DC47" s="41">
        <v>862.90364999999997</v>
      </c>
      <c r="DD47" s="41">
        <v>934.49781000000007</v>
      </c>
      <c r="DE47" s="41">
        <v>416.1893</v>
      </c>
      <c r="DF47" s="41">
        <v>257.36259000000001</v>
      </c>
      <c r="DG47" s="41">
        <v>261.87476000000004</v>
      </c>
      <c r="DH47" s="41">
        <v>255.54812000000001</v>
      </c>
      <c r="DI47" s="41">
        <v>508.41100999999998</v>
      </c>
      <c r="DJ47" s="41">
        <v>728.54724999999996</v>
      </c>
      <c r="DK47" s="41">
        <v>489.86396999999994</v>
      </c>
      <c r="DM47" s="41">
        <v>112646.45955</v>
      </c>
      <c r="DN47" s="41">
        <v>358.65635000000003</v>
      </c>
      <c r="DO47" s="41">
        <v>535.29292999999996</v>
      </c>
      <c r="DP47" s="41">
        <v>485.07438999999999</v>
      </c>
      <c r="DQ47" s="41">
        <v>50114.33711</v>
      </c>
      <c r="DR47" s="41">
        <v>27639.06624</v>
      </c>
      <c r="DS47" s="41">
        <v>406.70788000000005</v>
      </c>
      <c r="DT47" s="41">
        <v>432.55197999999996</v>
      </c>
      <c r="DU47" s="41">
        <v>231.60110000000003</v>
      </c>
      <c r="DV47" s="41">
        <v>400.23125999999991</v>
      </c>
      <c r="DW47" s="41">
        <v>526.63073999999995</v>
      </c>
      <c r="DX47" s="41">
        <v>1100.0087699999999</v>
      </c>
      <c r="DY47" s="41">
        <v>30416.300800000001</v>
      </c>
      <c r="EA47" s="41">
        <v>4102.8916200000003</v>
      </c>
      <c r="EB47" s="41">
        <v>381.55797999999999</v>
      </c>
      <c r="EC47" s="41">
        <v>445.46441000000004</v>
      </c>
      <c r="ED47" s="41">
        <v>437.29514999999992</v>
      </c>
      <c r="EE47" s="41">
        <v>402.01661000000001</v>
      </c>
      <c r="EF47" s="41">
        <v>1181.33726</v>
      </c>
      <c r="EG47" s="41">
        <v>461.68766000000005</v>
      </c>
      <c r="EH47" s="41">
        <v>352.77326000000005</v>
      </c>
      <c r="EI47" s="41">
        <v>440.75929000000008</v>
      </c>
      <c r="EJ47" s="41">
        <v>0</v>
      </c>
      <c r="EK47" s="41">
        <v>0</v>
      </c>
      <c r="EL47" s="41">
        <v>0</v>
      </c>
      <c r="EM47" s="41">
        <v>0</v>
      </c>
      <c r="EO47" s="41">
        <f>EO48+EO107+EO120+EO126</f>
        <v>268731.28000000003</v>
      </c>
      <c r="EP47" s="41">
        <f>EP48+EP107+EP120+EP126</f>
        <v>31369.100759999998</v>
      </c>
      <c r="EQ47" s="41">
        <f t="shared" ref="EQ47:FB47" si="54">EQ48+EQ107+EQ120+EQ126</f>
        <v>3303.4614100000003</v>
      </c>
      <c r="ER47" s="41">
        <f t="shared" si="54"/>
        <v>900.82862999999998</v>
      </c>
      <c r="ES47" s="41">
        <f t="shared" si="54"/>
        <v>908.93689000000018</v>
      </c>
      <c r="ET47" s="41">
        <f t="shared" si="54"/>
        <v>886.16349000000014</v>
      </c>
      <c r="EU47" s="41">
        <f t="shared" si="54"/>
        <v>2647.9873299999999</v>
      </c>
      <c r="EV47" s="41">
        <f t="shared" si="54"/>
        <v>988.53480999999988</v>
      </c>
      <c r="EW47" s="41">
        <f t="shared" si="54"/>
        <v>772.24356000000012</v>
      </c>
      <c r="EX47" s="41">
        <f t="shared" si="54"/>
        <v>3053.11958</v>
      </c>
      <c r="EY47" s="41">
        <f t="shared" si="54"/>
        <v>14730.85045</v>
      </c>
      <c r="EZ47" s="41">
        <f t="shared" si="54"/>
        <v>841.80787000000009</v>
      </c>
      <c r="FA47" s="41">
        <f t="shared" si="54"/>
        <v>1283.8278700000001</v>
      </c>
      <c r="FB47" s="41">
        <f t="shared" si="54"/>
        <v>1080.33887</v>
      </c>
      <c r="FC47" s="49"/>
      <c r="FE47" s="41">
        <f>FE48+FE107+FE120+FE126</f>
        <v>99835.87950000001</v>
      </c>
      <c r="FF47" s="41">
        <f>FF48+FF107+FF120+FF126</f>
        <v>141345.76848591465</v>
      </c>
      <c r="FG47" s="41">
        <f t="shared" ref="FG47" si="55">FG48+FG107+FG120+FG126</f>
        <v>0</v>
      </c>
      <c r="FH47" s="41">
        <f t="shared" ref="FH47" si="56">FH48+FH107+FH120+FH126</f>
        <v>0</v>
      </c>
      <c r="FI47" s="41">
        <f t="shared" ref="FI47" si="57">FI48+FI107+FI120+FI126</f>
        <v>0</v>
      </c>
      <c r="FJ47" s="41">
        <f t="shared" ref="FJ47" si="58">FJ48+FJ107+FJ120+FJ126</f>
        <v>0</v>
      </c>
      <c r="FK47" s="41">
        <f t="shared" ref="FK47" si="59">FK48+FK107+FK120+FK126</f>
        <v>0</v>
      </c>
      <c r="FL47" s="41">
        <f t="shared" ref="FL47" si="60">FL48+FL107+FL120+FL126</f>
        <v>0</v>
      </c>
      <c r="FM47" s="41">
        <f t="shared" ref="FM47" si="61">FM48+FM107+FM120+FM126</f>
        <v>0</v>
      </c>
      <c r="FN47" s="41">
        <f t="shared" ref="FN47" si="62">FN48+FN107+FN120+FN126</f>
        <v>0</v>
      </c>
      <c r="FO47" s="41">
        <f t="shared" ref="FO47" si="63">FO48+FO107+FO120+FO126</f>
        <v>0</v>
      </c>
      <c r="FP47" s="41">
        <f t="shared" ref="FP47" si="64">FP48+FP107+FP120+FP126</f>
        <v>0</v>
      </c>
      <c r="FQ47" s="41">
        <f t="shared" ref="FQ47" si="65">FQ48+FQ107+FQ120+FQ126</f>
        <v>0</v>
      </c>
      <c r="FR47" s="41">
        <f t="shared" ref="FR47" si="66">FR48+FR107+FR120+FR126</f>
        <v>0</v>
      </c>
    </row>
    <row r="48" spans="2:174" x14ac:dyDescent="0.25">
      <c r="B48" s="118">
        <v>71</v>
      </c>
      <c r="C48" s="129" t="s">
        <v>212</v>
      </c>
      <c r="D48" s="49"/>
      <c r="E48" s="43">
        <v>2103.4390000000003</v>
      </c>
      <c r="F48" s="43">
        <v>178.33500000000001</v>
      </c>
      <c r="G48" s="43">
        <v>140.101</v>
      </c>
      <c r="H48" s="43">
        <v>175.30100000000002</v>
      </c>
      <c r="I48" s="43">
        <v>158.10700000000003</v>
      </c>
      <c r="J48" s="43">
        <v>220.90699999999998</v>
      </c>
      <c r="K48" s="43">
        <v>154.56399999999999</v>
      </c>
      <c r="L48" s="43">
        <v>198.81700000000001</v>
      </c>
      <c r="M48" s="43">
        <v>153.35400000000001</v>
      </c>
      <c r="N48" s="43">
        <v>176.58000000000004</v>
      </c>
      <c r="O48" s="43">
        <v>161.59200000000001</v>
      </c>
      <c r="P48" s="43">
        <v>154.63000000000002</v>
      </c>
      <c r="Q48" s="43">
        <v>231.15100000000001</v>
      </c>
      <c r="S48" s="43">
        <v>2956.46</v>
      </c>
      <c r="T48" s="43">
        <v>200.946</v>
      </c>
      <c r="U48" s="43">
        <v>173.22800000000001</v>
      </c>
      <c r="V48" s="43">
        <v>140.09800000000001</v>
      </c>
      <c r="W48" s="43">
        <v>169.65600000000001</v>
      </c>
      <c r="X48" s="43">
        <v>172.7</v>
      </c>
      <c r="Y48" s="43">
        <v>199.90100000000004</v>
      </c>
      <c r="Z48" s="43">
        <v>157.56199999999998</v>
      </c>
      <c r="AA48" s="43">
        <v>156.41500000000002</v>
      </c>
      <c r="AB48" s="43">
        <v>655.077</v>
      </c>
      <c r="AC48" s="43">
        <v>161.352</v>
      </c>
      <c r="AD48" s="43">
        <v>478.238</v>
      </c>
      <c r="AE48" s="43">
        <v>291.28700000000003</v>
      </c>
      <c r="AG48" s="43">
        <v>6897.2610000000004</v>
      </c>
      <c r="AH48" s="43">
        <v>326.51100000000002</v>
      </c>
      <c r="AI48" s="43">
        <v>207.63699999999997</v>
      </c>
      <c r="AJ48" s="43">
        <v>302.572</v>
      </c>
      <c r="AK48" s="43">
        <v>489.23700000000002</v>
      </c>
      <c r="AL48" s="43">
        <v>719.02599999999995</v>
      </c>
      <c r="AM48" s="43">
        <v>574.5100000000001</v>
      </c>
      <c r="AN48" s="43">
        <v>658.44600000000003</v>
      </c>
      <c r="AO48" s="43">
        <v>777.01700000000005</v>
      </c>
      <c r="AP48" s="43">
        <v>759.85299999999995</v>
      </c>
      <c r="AQ48" s="43">
        <v>589.22800000000007</v>
      </c>
      <c r="AR48" s="43">
        <v>736.31799999999998</v>
      </c>
      <c r="AS48" s="43">
        <v>756.90600000000006</v>
      </c>
      <c r="AU48" s="43">
        <v>10776.408999999998</v>
      </c>
      <c r="AV48" s="43">
        <v>618.29300000000001</v>
      </c>
      <c r="AW48" s="43">
        <v>340.98</v>
      </c>
      <c r="AX48" s="43">
        <v>1448.49</v>
      </c>
      <c r="AY48" s="43">
        <v>2607.4989999999998</v>
      </c>
      <c r="AZ48" s="43">
        <v>897.58299999999997</v>
      </c>
      <c r="BA48" s="43">
        <v>591.34199999999998</v>
      </c>
      <c r="BB48" s="43">
        <v>444.68099999999998</v>
      </c>
      <c r="BC48" s="43">
        <v>1193.4740000000002</v>
      </c>
      <c r="BD48" s="43">
        <v>626.08900000000006</v>
      </c>
      <c r="BE48" s="43">
        <v>911.53200000000004</v>
      </c>
      <c r="BF48" s="43">
        <v>363.51400000000001</v>
      </c>
      <c r="BG48" s="43">
        <v>732.9319999999999</v>
      </c>
      <c r="BI48" s="43">
        <v>7384.0159999999996</v>
      </c>
      <c r="BJ48" s="43">
        <v>176.08700000000002</v>
      </c>
      <c r="BK48" s="43">
        <v>568.70799999999997</v>
      </c>
      <c r="BL48" s="43">
        <v>885.11099999999999</v>
      </c>
      <c r="BM48" s="43">
        <v>398.07400000000007</v>
      </c>
      <c r="BN48" s="43">
        <v>521.93599999999992</v>
      </c>
      <c r="BO48" s="43">
        <v>627.87900000000002</v>
      </c>
      <c r="BP48" s="43">
        <v>380.09299999999996</v>
      </c>
      <c r="BQ48" s="43">
        <v>488.02099999999996</v>
      </c>
      <c r="BR48" s="43">
        <v>257.75700000000001</v>
      </c>
      <c r="BS48" s="43">
        <v>1909.1709999999998</v>
      </c>
      <c r="BT48" s="43">
        <v>617.68799999999999</v>
      </c>
      <c r="BU48" s="43">
        <v>553.4910000000001</v>
      </c>
      <c r="BW48" s="43">
        <v>4456.4259999999995</v>
      </c>
      <c r="BX48" s="43">
        <v>291.84300000000002</v>
      </c>
      <c r="BY48" s="43">
        <v>318.35599999999999</v>
      </c>
      <c r="BZ48" s="43">
        <v>366.28499999999997</v>
      </c>
      <c r="CA48" s="43">
        <v>270.47499999999997</v>
      </c>
      <c r="CB48" s="43">
        <v>330.81900000000002</v>
      </c>
      <c r="CC48" s="43">
        <v>448.387</v>
      </c>
      <c r="CD48" s="43">
        <v>219.03800000000001</v>
      </c>
      <c r="CE48" s="43">
        <v>223.40599999999998</v>
      </c>
      <c r="CF48" s="43">
        <v>223.09499999999997</v>
      </c>
      <c r="CG48" s="43">
        <v>418.01900000000001</v>
      </c>
      <c r="CH48" s="43">
        <v>455.964</v>
      </c>
      <c r="CI48" s="43">
        <v>890.73900000000003</v>
      </c>
      <c r="CJ48" s="113"/>
      <c r="CK48" s="43">
        <v>11319.533689999997</v>
      </c>
      <c r="CL48" s="43">
        <v>845.68579999999997</v>
      </c>
      <c r="CM48" s="43">
        <v>818.64499999999998</v>
      </c>
      <c r="CN48" s="43">
        <v>823.55600000000004</v>
      </c>
      <c r="CO48" s="43">
        <v>1625.8019999999999</v>
      </c>
      <c r="CP48" s="43">
        <v>877.33899999999994</v>
      </c>
      <c r="CQ48" s="43">
        <v>844.53200000000015</v>
      </c>
      <c r="CR48" s="43">
        <v>686.32399999999996</v>
      </c>
      <c r="CS48" s="43">
        <v>552.23963999999989</v>
      </c>
      <c r="CT48" s="43">
        <v>1174.5372400000001</v>
      </c>
      <c r="CU48" s="43">
        <v>1066.2704199999998</v>
      </c>
      <c r="CV48" s="43">
        <v>987.54150000000004</v>
      </c>
      <c r="CW48" s="43">
        <v>1017.0610899999999</v>
      </c>
      <c r="CY48" s="43">
        <v>7105.1184999999996</v>
      </c>
      <c r="CZ48" s="43">
        <v>968.90543000000002</v>
      </c>
      <c r="DA48" s="43">
        <v>521.50736999999992</v>
      </c>
      <c r="DB48" s="43">
        <v>899.50724000000002</v>
      </c>
      <c r="DC48" s="43">
        <v>862.90364999999997</v>
      </c>
      <c r="DD48" s="43">
        <v>934.49781000000007</v>
      </c>
      <c r="DE48" s="43">
        <v>416.1893</v>
      </c>
      <c r="DF48" s="43">
        <v>257.36259000000001</v>
      </c>
      <c r="DG48" s="43">
        <v>261.87476000000004</v>
      </c>
      <c r="DH48" s="43">
        <v>255.54812000000001</v>
      </c>
      <c r="DI48" s="43">
        <v>508.41100999999998</v>
      </c>
      <c r="DJ48" s="43">
        <v>728.54724999999996</v>
      </c>
      <c r="DK48" s="43">
        <v>489.86396999999994</v>
      </c>
      <c r="DM48" s="43">
        <v>7311.1290499999986</v>
      </c>
      <c r="DN48" s="43">
        <v>358.65635000000003</v>
      </c>
      <c r="DO48" s="43">
        <v>535.29292999999996</v>
      </c>
      <c r="DP48" s="43">
        <v>485.07438999999999</v>
      </c>
      <c r="DQ48" s="43">
        <v>1012.1326100000002</v>
      </c>
      <c r="DR48" s="43">
        <v>1405.9402399999999</v>
      </c>
      <c r="DS48" s="43">
        <v>406.70788000000005</v>
      </c>
      <c r="DT48" s="43">
        <v>432.55197999999996</v>
      </c>
      <c r="DU48" s="43">
        <v>231.60110000000003</v>
      </c>
      <c r="DV48" s="43">
        <v>400.23125999999991</v>
      </c>
      <c r="DW48" s="43">
        <v>526.63073999999995</v>
      </c>
      <c r="DX48" s="43">
        <v>1100.0087699999999</v>
      </c>
      <c r="DY48" s="43">
        <v>416.30080000000004</v>
      </c>
      <c r="EA48" s="43">
        <v>4044.8506200000002</v>
      </c>
      <c r="EB48" s="43">
        <v>381.55797999999999</v>
      </c>
      <c r="EC48" s="43">
        <v>445.46441000000004</v>
      </c>
      <c r="ED48" s="43">
        <v>437.29514999999992</v>
      </c>
      <c r="EE48" s="43">
        <v>402.01661000000001</v>
      </c>
      <c r="EF48" s="43">
        <v>1181.33726</v>
      </c>
      <c r="EG48" s="43">
        <v>461.68766000000005</v>
      </c>
      <c r="EH48" s="43">
        <v>352.77326000000005</v>
      </c>
      <c r="EI48" s="43">
        <v>382.71829000000008</v>
      </c>
      <c r="EJ48" s="43">
        <v>0</v>
      </c>
      <c r="EK48" s="43">
        <v>0</v>
      </c>
      <c r="EL48" s="43">
        <v>0</v>
      </c>
      <c r="EM48" s="43">
        <v>0</v>
      </c>
      <c r="EO48" s="43">
        <f>EO49+EO67+EO80+EO86+EO98</f>
        <v>18714.28</v>
      </c>
      <c r="EP48" s="43">
        <f>EP49+EP67+EP80+EP86+EP98</f>
        <v>18603.48243</v>
      </c>
      <c r="EQ48" s="43">
        <f t="shared" ref="EQ48:FB48" si="67">EQ49+EQ67+EQ80+EQ86+EQ98</f>
        <v>3303.4614100000003</v>
      </c>
      <c r="ER48" s="43">
        <f t="shared" si="67"/>
        <v>900.82862999999998</v>
      </c>
      <c r="ES48" s="43">
        <f t="shared" si="67"/>
        <v>908.93689000000018</v>
      </c>
      <c r="ET48" s="43">
        <f t="shared" si="67"/>
        <v>886.16349000000014</v>
      </c>
      <c r="EU48" s="43">
        <f t="shared" si="67"/>
        <v>2647.9873299999999</v>
      </c>
      <c r="EV48" s="43">
        <f t="shared" si="67"/>
        <v>988.53480999999988</v>
      </c>
      <c r="EW48" s="43">
        <f t="shared" si="67"/>
        <v>772.24356000000012</v>
      </c>
      <c r="EX48" s="43">
        <f t="shared" si="67"/>
        <v>2975.44958</v>
      </c>
      <c r="EY48" s="43">
        <f t="shared" si="67"/>
        <v>2042.9021200000002</v>
      </c>
      <c r="EZ48" s="43">
        <f t="shared" si="67"/>
        <v>841.80787000000009</v>
      </c>
      <c r="FA48" s="43">
        <f t="shared" si="67"/>
        <v>1283.8278700000001</v>
      </c>
      <c r="FB48" s="43">
        <f t="shared" si="67"/>
        <v>1080.33887</v>
      </c>
      <c r="FC48" s="49"/>
      <c r="FE48" s="43">
        <f>FE49+FE67+FE80+FE86+FE98</f>
        <v>19822.879500000003</v>
      </c>
      <c r="FF48" s="43">
        <f>FF49+FF67+FF80+FF86+FF98</f>
        <v>31328.768485914658</v>
      </c>
      <c r="FG48" s="43">
        <f t="shared" ref="FG48" si="68">FG49+FG67+FG80+FG86+FG98</f>
        <v>0</v>
      </c>
      <c r="FH48" s="43">
        <f t="shared" ref="FH48" si="69">FH49+FH67+FH80+FH86+FH98</f>
        <v>0</v>
      </c>
      <c r="FI48" s="43">
        <f t="shared" ref="FI48" si="70">FI49+FI67+FI80+FI86+FI98</f>
        <v>0</v>
      </c>
      <c r="FJ48" s="43">
        <f t="shared" ref="FJ48" si="71">FJ49+FJ67+FJ80+FJ86+FJ98</f>
        <v>0</v>
      </c>
      <c r="FK48" s="43">
        <f t="shared" ref="FK48" si="72">FK49+FK67+FK80+FK86+FK98</f>
        <v>0</v>
      </c>
      <c r="FL48" s="43">
        <f t="shared" ref="FL48" si="73">FL49+FL67+FL80+FL86+FL98</f>
        <v>0</v>
      </c>
      <c r="FM48" s="43">
        <f t="shared" ref="FM48" si="74">FM49+FM67+FM80+FM86+FM98</f>
        <v>0</v>
      </c>
      <c r="FN48" s="43">
        <f t="shared" ref="FN48" si="75">FN49+FN67+FN80+FN86+FN98</f>
        <v>0</v>
      </c>
      <c r="FO48" s="43">
        <f t="shared" ref="FO48" si="76">FO49+FO67+FO80+FO86+FO98</f>
        <v>0</v>
      </c>
      <c r="FP48" s="43">
        <f t="shared" ref="FP48" si="77">FP49+FP67+FP80+FP86+FP98</f>
        <v>0</v>
      </c>
      <c r="FQ48" s="43">
        <f t="shared" ref="FQ48" si="78">FQ49+FQ67+FQ80+FQ86+FQ98</f>
        <v>0</v>
      </c>
      <c r="FR48" s="43">
        <f t="shared" ref="FR48" si="79">FR49+FR67+FR80+FR86+FR98</f>
        <v>0</v>
      </c>
    </row>
    <row r="49" spans="2:175" s="49" customFormat="1" x14ac:dyDescent="0.25">
      <c r="B49" s="37">
        <v>61</v>
      </c>
      <c r="C49" s="131" t="s">
        <v>213</v>
      </c>
      <c r="D49" s="107"/>
      <c r="E49" s="44">
        <v>1423.856</v>
      </c>
      <c r="F49" s="44">
        <v>123.28299999999999</v>
      </c>
      <c r="G49" s="44">
        <v>107.352</v>
      </c>
      <c r="H49" s="44">
        <v>105.899</v>
      </c>
      <c r="I49" s="44">
        <v>107.59099999999999</v>
      </c>
      <c r="J49" s="44">
        <v>110.556</v>
      </c>
      <c r="K49" s="44">
        <v>112.086</v>
      </c>
      <c r="L49" s="44">
        <v>112.086</v>
      </c>
      <c r="M49" s="44">
        <v>112.086</v>
      </c>
      <c r="N49" s="44">
        <v>132.68700000000001</v>
      </c>
      <c r="O49" s="44">
        <v>111.66999999999999</v>
      </c>
      <c r="P49" s="44">
        <v>105.646</v>
      </c>
      <c r="Q49" s="44">
        <v>182.91400000000002</v>
      </c>
      <c r="S49" s="44">
        <v>1436.6669999999999</v>
      </c>
      <c r="T49" s="44">
        <v>127.07899999999999</v>
      </c>
      <c r="U49" s="44">
        <v>105.70400000000001</v>
      </c>
      <c r="V49" s="44">
        <v>106.38600000000001</v>
      </c>
      <c r="W49" s="44">
        <v>109.789</v>
      </c>
      <c r="X49" s="44">
        <v>106.649</v>
      </c>
      <c r="Y49" s="44">
        <v>127.67300000000002</v>
      </c>
      <c r="Z49" s="44">
        <v>116.864</v>
      </c>
      <c r="AA49" s="44">
        <v>111.67500000000001</v>
      </c>
      <c r="AB49" s="44">
        <v>112.32300000000001</v>
      </c>
      <c r="AC49" s="44">
        <v>112.34700000000001</v>
      </c>
      <c r="AD49" s="44">
        <v>112.34800000000001</v>
      </c>
      <c r="AE49" s="44">
        <v>187.83</v>
      </c>
      <c r="AG49" s="44">
        <v>2269.8509999999997</v>
      </c>
      <c r="AH49" s="44">
        <v>259.37</v>
      </c>
      <c r="AI49" s="44">
        <v>140.01999999999998</v>
      </c>
      <c r="AJ49" s="44">
        <v>135.06200000000001</v>
      </c>
      <c r="AK49" s="44">
        <v>125.83499999999999</v>
      </c>
      <c r="AL49" s="44">
        <v>114.874</v>
      </c>
      <c r="AM49" s="44">
        <v>160.828</v>
      </c>
      <c r="AN49" s="44">
        <v>197.28100000000001</v>
      </c>
      <c r="AO49" s="44">
        <v>201.03</v>
      </c>
      <c r="AP49" s="44">
        <v>201.25399999999999</v>
      </c>
      <c r="AQ49" s="44">
        <v>204.792</v>
      </c>
      <c r="AR49" s="44">
        <v>226.98000000000002</v>
      </c>
      <c r="AS49" s="44">
        <v>302.52499999999998</v>
      </c>
      <c r="AU49" s="44">
        <v>2521.3039999999996</v>
      </c>
      <c r="AV49" s="44">
        <v>210.78800000000001</v>
      </c>
      <c r="AW49" s="44">
        <v>181.82900000000001</v>
      </c>
      <c r="AX49" s="44">
        <v>195.42099999999999</v>
      </c>
      <c r="AY49" s="44">
        <v>200.45300000000003</v>
      </c>
      <c r="AZ49" s="44">
        <v>210.38</v>
      </c>
      <c r="BA49" s="44">
        <v>226.232</v>
      </c>
      <c r="BB49" s="44">
        <v>196.45999999999995</v>
      </c>
      <c r="BC49" s="44">
        <v>187.30099999999999</v>
      </c>
      <c r="BD49" s="44">
        <v>191.98599999999999</v>
      </c>
      <c r="BE49" s="44">
        <v>191.45399999999998</v>
      </c>
      <c r="BF49" s="44">
        <v>220.21499999999997</v>
      </c>
      <c r="BG49" s="44">
        <v>308.78499999999997</v>
      </c>
      <c r="BI49" s="44">
        <v>2294.2490000000003</v>
      </c>
      <c r="BJ49" s="44">
        <v>162.679</v>
      </c>
      <c r="BK49" s="44">
        <v>176.13200000000003</v>
      </c>
      <c r="BL49" s="44">
        <v>162.77300000000002</v>
      </c>
      <c r="BM49" s="44">
        <v>175.12100000000004</v>
      </c>
      <c r="BN49" s="44">
        <v>188.982</v>
      </c>
      <c r="BO49" s="44">
        <v>197.76000000000002</v>
      </c>
      <c r="BP49" s="44">
        <v>198.71300000000002</v>
      </c>
      <c r="BQ49" s="44">
        <v>173.93700000000001</v>
      </c>
      <c r="BR49" s="44">
        <v>176.773</v>
      </c>
      <c r="BS49" s="44">
        <v>175.696</v>
      </c>
      <c r="BT49" s="44">
        <v>215.71</v>
      </c>
      <c r="BU49" s="44">
        <v>289.97300000000007</v>
      </c>
      <c r="BW49" s="44">
        <v>2641.07</v>
      </c>
      <c r="BX49" s="44">
        <v>232.51599999999999</v>
      </c>
      <c r="BY49" s="44">
        <v>166.36799999999997</v>
      </c>
      <c r="BZ49" s="44">
        <v>194.56499999999997</v>
      </c>
      <c r="CA49" s="44">
        <v>214.25899999999999</v>
      </c>
      <c r="CB49" s="44">
        <v>186.22499999999999</v>
      </c>
      <c r="CC49" s="44">
        <v>210.85599999999999</v>
      </c>
      <c r="CD49" s="44">
        <v>205.57900000000001</v>
      </c>
      <c r="CE49" s="44">
        <v>214.149</v>
      </c>
      <c r="CF49" s="44">
        <v>212.93299999999999</v>
      </c>
      <c r="CG49" s="44">
        <v>213.119</v>
      </c>
      <c r="CH49" s="44">
        <v>253.291</v>
      </c>
      <c r="CI49" s="44">
        <v>337.21000000000004</v>
      </c>
      <c r="CJ49" s="113"/>
      <c r="CK49" s="44">
        <v>2892.1293500000002</v>
      </c>
      <c r="CL49" s="44">
        <v>284.6148</v>
      </c>
      <c r="CM49" s="44">
        <v>243.52400000000003</v>
      </c>
      <c r="CN49" s="44">
        <v>258.59500000000003</v>
      </c>
      <c r="CO49" s="44">
        <v>285.91200000000003</v>
      </c>
      <c r="CP49" s="44">
        <v>202.75000000000003</v>
      </c>
      <c r="CQ49" s="44">
        <v>213.28200000000001</v>
      </c>
      <c r="CR49" s="44">
        <v>215.80799999999999</v>
      </c>
      <c r="CS49" s="44">
        <v>208.88421</v>
      </c>
      <c r="CT49" s="44">
        <v>199.13884000000004</v>
      </c>
      <c r="CU49" s="44">
        <v>198.07584</v>
      </c>
      <c r="CV49" s="44">
        <v>241.90358000000001</v>
      </c>
      <c r="CW49" s="44">
        <v>339.64107999999999</v>
      </c>
      <c r="CY49" s="44">
        <v>3386.8816099999995</v>
      </c>
      <c r="CZ49" s="44">
        <v>267.13121999999998</v>
      </c>
      <c r="DA49" s="44">
        <v>262.07908999999995</v>
      </c>
      <c r="DB49" s="44">
        <v>274.57227</v>
      </c>
      <c r="DC49" s="44">
        <v>290.70468</v>
      </c>
      <c r="DD49" s="44">
        <v>273.28575000000001</v>
      </c>
      <c r="DE49" s="44">
        <v>281.96600000000001</v>
      </c>
      <c r="DF49" s="44">
        <v>248.58806000000001</v>
      </c>
      <c r="DG49" s="44">
        <v>250.62979000000004</v>
      </c>
      <c r="DH49" s="44">
        <v>246.66890000000001</v>
      </c>
      <c r="DI49" s="44">
        <v>245.75859000000003</v>
      </c>
      <c r="DJ49" s="44">
        <v>286.46928000000003</v>
      </c>
      <c r="DK49" s="44">
        <v>459.02797999999996</v>
      </c>
      <c r="DM49" s="44">
        <v>3338.1501000000003</v>
      </c>
      <c r="DN49" s="44">
        <v>321.67201</v>
      </c>
      <c r="DO49" s="44">
        <v>274.65656999999999</v>
      </c>
      <c r="DP49" s="44">
        <v>268.39659999999998</v>
      </c>
      <c r="DQ49" s="44">
        <v>271.28547000000003</v>
      </c>
      <c r="DR49" s="44">
        <v>277.08309000000003</v>
      </c>
      <c r="DS49" s="44">
        <v>274.50688000000002</v>
      </c>
      <c r="DT49" s="44">
        <v>305.96888999999999</v>
      </c>
      <c r="DU49" s="44">
        <v>223.25227000000001</v>
      </c>
      <c r="DV49" s="44">
        <v>229.56863999999993</v>
      </c>
      <c r="DW49" s="44">
        <v>250.80560999999997</v>
      </c>
      <c r="DX49" s="44">
        <v>270.45894999999996</v>
      </c>
      <c r="DY49" s="44">
        <v>370.49511999999999</v>
      </c>
      <c r="EA49" s="44">
        <v>2018.4629499999999</v>
      </c>
      <c r="EB49" s="44">
        <v>312.60743000000002</v>
      </c>
      <c r="EC49" s="44">
        <v>246.40452000000002</v>
      </c>
      <c r="ED49" s="44">
        <v>231.21686999999994</v>
      </c>
      <c r="EE49" s="44">
        <v>237.35466000000002</v>
      </c>
      <c r="EF49" s="44">
        <v>237.00529</v>
      </c>
      <c r="EG49" s="44">
        <v>237.04597000000001</v>
      </c>
      <c r="EH49" s="44">
        <v>245.23004</v>
      </c>
      <c r="EI49" s="44">
        <v>271.59817000000004</v>
      </c>
      <c r="EJ49" s="44">
        <v>0</v>
      </c>
      <c r="EK49" s="44">
        <v>0</v>
      </c>
      <c r="EL49" s="44">
        <v>0</v>
      </c>
      <c r="EM49" s="44">
        <v>0</v>
      </c>
      <c r="EO49" s="44">
        <f>SUM(EO50:EO66)</f>
        <v>5694</v>
      </c>
      <c r="EP49" s="44">
        <f>SUM(EP50:EP66)</f>
        <v>4429.7795099999994</v>
      </c>
      <c r="EQ49" s="44">
        <f t="shared" ref="EQ49:FB49" si="80">SUM(EQ50:EQ66)</f>
        <v>504.75846000000007</v>
      </c>
      <c r="ER49" s="44">
        <f t="shared" si="80"/>
        <v>372.60833999999994</v>
      </c>
      <c r="ES49" s="44">
        <f t="shared" si="80"/>
        <v>343.84630000000004</v>
      </c>
      <c r="ET49" s="44">
        <f t="shared" si="80"/>
        <v>381.70848000000001</v>
      </c>
      <c r="EU49" s="44">
        <f t="shared" si="80"/>
        <v>361.81925000000007</v>
      </c>
      <c r="EV49" s="44">
        <f t="shared" si="80"/>
        <v>396.87741999999992</v>
      </c>
      <c r="EW49" s="44">
        <f t="shared" si="80"/>
        <v>390.85045000000008</v>
      </c>
      <c r="EX49" s="44">
        <f t="shared" si="80"/>
        <v>265.01885000000004</v>
      </c>
      <c r="EY49" s="44">
        <f t="shared" si="80"/>
        <v>258.51285000000001</v>
      </c>
      <c r="EZ49" s="44">
        <f t="shared" si="80"/>
        <v>243.54037000000002</v>
      </c>
      <c r="FA49" s="44">
        <f t="shared" si="80"/>
        <v>431.56036999999998</v>
      </c>
      <c r="FB49" s="44">
        <f t="shared" si="80"/>
        <v>478.67836999999997</v>
      </c>
      <c r="FE49" s="44">
        <f>SUM(FE50:FE66)</f>
        <v>6330</v>
      </c>
      <c r="FF49" s="44">
        <f>SUM(FF50:FF66)</f>
        <v>5426.2944619146556</v>
      </c>
      <c r="FG49" s="44">
        <f t="shared" ref="FG49" si="81">SUM(FG50:FG66)</f>
        <v>0</v>
      </c>
      <c r="FH49" s="44">
        <f t="shared" ref="FH49" si="82">SUM(FH50:FH66)</f>
        <v>0</v>
      </c>
      <c r="FI49" s="44">
        <f t="shared" ref="FI49" si="83">SUM(FI50:FI66)</f>
        <v>0</v>
      </c>
      <c r="FJ49" s="44">
        <f t="shared" ref="FJ49" si="84">SUM(FJ50:FJ66)</f>
        <v>0</v>
      </c>
      <c r="FK49" s="44">
        <f t="shared" ref="FK49" si="85">SUM(FK50:FK66)</f>
        <v>0</v>
      </c>
      <c r="FL49" s="44">
        <f t="shared" ref="FL49" si="86">SUM(FL50:FL66)</f>
        <v>0</v>
      </c>
      <c r="FM49" s="44">
        <f t="shared" ref="FM49" si="87">SUM(FM50:FM66)</f>
        <v>0</v>
      </c>
      <c r="FN49" s="44">
        <f t="shared" ref="FN49" si="88">SUM(FN50:FN66)</f>
        <v>0</v>
      </c>
      <c r="FO49" s="44">
        <f t="shared" ref="FO49" si="89">SUM(FO50:FO66)</f>
        <v>0</v>
      </c>
      <c r="FP49" s="44">
        <f t="shared" ref="FP49" si="90">SUM(FP50:FP66)</f>
        <v>0</v>
      </c>
      <c r="FQ49" s="44">
        <f t="shared" ref="FQ49" si="91">SUM(FQ50:FQ66)</f>
        <v>0</v>
      </c>
      <c r="FR49" s="44">
        <f t="shared" ref="FR49" si="92">SUM(FR50:FR66)</f>
        <v>0</v>
      </c>
      <c r="FS49" s="49" t="s">
        <v>214</v>
      </c>
    </row>
    <row r="50" spans="2:175" outlineLevel="1" x14ac:dyDescent="0.25">
      <c r="B50" s="118">
        <v>90</v>
      </c>
      <c r="C50" s="130" t="s">
        <v>215</v>
      </c>
      <c r="D50" s="105"/>
      <c r="E50" s="44">
        <v>1073.22</v>
      </c>
      <c r="F50" s="44">
        <v>82.66</v>
      </c>
      <c r="G50" s="44">
        <v>76.899000000000001</v>
      </c>
      <c r="H50" s="44">
        <v>82.263999999999996</v>
      </c>
      <c r="I50" s="44">
        <v>82.730999999999995</v>
      </c>
      <c r="J50" s="44">
        <v>87.622</v>
      </c>
      <c r="K50" s="44">
        <v>87.622</v>
      </c>
      <c r="L50" s="44">
        <v>87.622</v>
      </c>
      <c r="M50" s="44">
        <v>87.622</v>
      </c>
      <c r="N50" s="44">
        <v>73.754000000000005</v>
      </c>
      <c r="O50" s="44">
        <v>82.391999999999996</v>
      </c>
      <c r="P50" s="44">
        <v>82.382000000000005</v>
      </c>
      <c r="Q50" s="44">
        <v>159.65</v>
      </c>
      <c r="S50" s="44">
        <v>1005.155</v>
      </c>
      <c r="T50" s="44">
        <v>82.501999999999995</v>
      </c>
      <c r="U50" s="44">
        <v>82.501000000000005</v>
      </c>
      <c r="V50" s="44">
        <v>82.501000000000005</v>
      </c>
      <c r="W50" s="44">
        <v>76.094999999999999</v>
      </c>
      <c r="X50" s="44">
        <v>82.290999999999997</v>
      </c>
      <c r="Y50" s="44">
        <v>73.572000000000003</v>
      </c>
      <c r="Z50" s="44">
        <v>87.44</v>
      </c>
      <c r="AA50" s="44">
        <v>87.65</v>
      </c>
      <c r="AB50" s="44">
        <v>87.653000000000006</v>
      </c>
      <c r="AC50" s="44">
        <v>87.65</v>
      </c>
      <c r="AD50" s="44">
        <v>87.65</v>
      </c>
      <c r="AE50" s="44">
        <v>87.65</v>
      </c>
      <c r="AG50" s="44">
        <v>1751.5430000000003</v>
      </c>
      <c r="AH50" s="44">
        <v>157.08600000000001</v>
      </c>
      <c r="AI50" s="44">
        <v>111.56699999999999</v>
      </c>
      <c r="AJ50" s="44">
        <v>114.072</v>
      </c>
      <c r="AK50" s="44">
        <v>101.514</v>
      </c>
      <c r="AL50" s="44">
        <v>95.774000000000001</v>
      </c>
      <c r="AM50" s="44">
        <v>141.72800000000001</v>
      </c>
      <c r="AN50" s="44">
        <v>158.19900000000001</v>
      </c>
      <c r="AO50" s="44">
        <v>159.572</v>
      </c>
      <c r="AP50" s="44">
        <v>159.79599999999999</v>
      </c>
      <c r="AQ50" s="44">
        <v>160.083</v>
      </c>
      <c r="AR50" s="44">
        <v>163.76900000000001</v>
      </c>
      <c r="AS50" s="44">
        <v>228.38300000000001</v>
      </c>
      <c r="AU50" s="44">
        <v>1769.7689999999998</v>
      </c>
      <c r="AV50" s="44">
        <v>138.18199999999999</v>
      </c>
      <c r="AW50" s="44">
        <v>130.40899999999999</v>
      </c>
      <c r="AX50" s="44">
        <v>139.886</v>
      </c>
      <c r="AY50" s="44">
        <v>155.679</v>
      </c>
      <c r="AZ50" s="44">
        <v>162.744</v>
      </c>
      <c r="BA50" s="44">
        <v>166.78899999999999</v>
      </c>
      <c r="BB50" s="44">
        <v>135.22999999999999</v>
      </c>
      <c r="BC50" s="44">
        <v>132.661</v>
      </c>
      <c r="BD50" s="44">
        <v>140.61799999999999</v>
      </c>
      <c r="BE50" s="44">
        <v>141.279</v>
      </c>
      <c r="BF50" s="44">
        <v>136.46</v>
      </c>
      <c r="BG50" s="44">
        <v>189.83199999999999</v>
      </c>
      <c r="BI50" s="44">
        <v>1624.6590000000003</v>
      </c>
      <c r="BJ50" s="44">
        <v>115.509</v>
      </c>
      <c r="BK50" s="44">
        <v>123.092</v>
      </c>
      <c r="BL50" s="44">
        <v>117.768</v>
      </c>
      <c r="BM50" s="44">
        <v>116.896</v>
      </c>
      <c r="BN50" s="44">
        <v>141.595</v>
      </c>
      <c r="BO50" s="44">
        <v>138.68600000000001</v>
      </c>
      <c r="BP50" s="44">
        <v>153.114</v>
      </c>
      <c r="BQ50" s="44">
        <v>128.41900000000001</v>
      </c>
      <c r="BR50" s="44">
        <v>125.691</v>
      </c>
      <c r="BS50" s="44">
        <v>128.44800000000001</v>
      </c>
      <c r="BT50" s="44">
        <v>135.214</v>
      </c>
      <c r="BU50" s="44">
        <v>200.227</v>
      </c>
      <c r="BW50" s="44">
        <v>1400.3340000000001</v>
      </c>
      <c r="BX50" s="44">
        <v>116.789</v>
      </c>
      <c r="BY50" s="44">
        <v>114.411</v>
      </c>
      <c r="BZ50" s="44">
        <v>116.753</v>
      </c>
      <c r="CA50" s="44">
        <v>117.167</v>
      </c>
      <c r="CB50" s="44">
        <v>107.715</v>
      </c>
      <c r="CC50" s="44">
        <v>119.236</v>
      </c>
      <c r="CD50" s="44">
        <v>113.06699999999999</v>
      </c>
      <c r="CE50" s="44">
        <v>118.78700000000001</v>
      </c>
      <c r="CF50" s="44">
        <v>119.13500000000001</v>
      </c>
      <c r="CG50" s="44">
        <v>119.13500000000001</v>
      </c>
      <c r="CH50" s="44">
        <v>119.261</v>
      </c>
      <c r="CI50" s="44">
        <v>118.878</v>
      </c>
      <c r="CJ50" s="113"/>
      <c r="CK50" s="44">
        <v>1430.8118899999995</v>
      </c>
      <c r="CL50" s="44">
        <v>128.518</v>
      </c>
      <c r="CM50" s="44">
        <v>108.913</v>
      </c>
      <c r="CN50" s="44">
        <v>107.84399999999999</v>
      </c>
      <c r="CO50" s="44">
        <v>117.327</v>
      </c>
      <c r="CP50" s="44">
        <v>110.315</v>
      </c>
      <c r="CQ50" s="44">
        <v>116.82</v>
      </c>
      <c r="CR50" s="44">
        <v>115.426</v>
      </c>
      <c r="CS50" s="44">
        <v>101.50042000000001</v>
      </c>
      <c r="CT50" s="44">
        <v>104.04473</v>
      </c>
      <c r="CU50" s="44">
        <v>108.88986</v>
      </c>
      <c r="CV50" s="44">
        <v>110.70537</v>
      </c>
      <c r="CW50" s="44">
        <v>200.50851</v>
      </c>
      <c r="CY50" s="44">
        <v>1650.7636699999998</v>
      </c>
      <c r="CZ50" s="44">
        <v>116.94441999999999</v>
      </c>
      <c r="DA50" s="44">
        <v>125.86574</v>
      </c>
      <c r="DB50" s="44">
        <v>115.91915</v>
      </c>
      <c r="DC50" s="44">
        <v>153.89372</v>
      </c>
      <c r="DD50" s="44">
        <v>133.24011999999999</v>
      </c>
      <c r="DE50" s="44">
        <v>167.95373000000001</v>
      </c>
      <c r="DF50" s="44">
        <v>134.60711000000001</v>
      </c>
      <c r="DG50" s="45">
        <v>132.0522</v>
      </c>
      <c r="DH50" s="45">
        <v>134.91793999999999</v>
      </c>
      <c r="DI50" s="45">
        <v>138.17964000000001</v>
      </c>
      <c r="DJ50" s="45">
        <v>133.79505</v>
      </c>
      <c r="DK50" s="45">
        <v>163.39484999999999</v>
      </c>
      <c r="DM50" s="44">
        <v>1750.8346000000001</v>
      </c>
      <c r="DN50" s="44">
        <v>137.57275999999999</v>
      </c>
      <c r="DO50" s="44">
        <v>140.47243</v>
      </c>
      <c r="DP50" s="44">
        <v>138.82356999999999</v>
      </c>
      <c r="DQ50" s="44">
        <v>142.90530000000001</v>
      </c>
      <c r="DR50" s="44">
        <v>123.24899000000001</v>
      </c>
      <c r="DS50" s="44">
        <v>133.78003000000001</v>
      </c>
      <c r="DT50" s="44">
        <v>140.47981999999999</v>
      </c>
      <c r="DU50" s="45">
        <v>156.25765000000001</v>
      </c>
      <c r="DV50" s="45">
        <v>162.48850999999999</v>
      </c>
      <c r="DW50" s="45">
        <v>155.44067999999999</v>
      </c>
      <c r="DX50" s="45">
        <v>156.47864999999999</v>
      </c>
      <c r="DY50" s="45">
        <v>162.88621000000001</v>
      </c>
      <c r="EA50" s="44">
        <v>1272.0010499999999</v>
      </c>
      <c r="EB50" s="44">
        <v>169.61404999999999</v>
      </c>
      <c r="EC50" s="44">
        <v>157.40944999999999</v>
      </c>
      <c r="ED50" s="44">
        <v>153.55779999999999</v>
      </c>
      <c r="EE50" s="44">
        <v>159.43339</v>
      </c>
      <c r="EF50" s="44">
        <v>157.44737000000001</v>
      </c>
      <c r="EG50" s="44">
        <v>160.46332000000001</v>
      </c>
      <c r="EH50" s="44">
        <v>158.47794999999999</v>
      </c>
      <c r="EI50" s="44">
        <v>155.59772000000001</v>
      </c>
      <c r="EJ50" s="45">
        <v>0</v>
      </c>
      <c r="EK50" s="45">
        <v>0</v>
      </c>
      <c r="EL50" s="45">
        <v>0</v>
      </c>
      <c r="EM50" s="45">
        <v>0</v>
      </c>
      <c r="EO50" s="44">
        <v>3932</v>
      </c>
      <c r="EP50" s="44">
        <f t="shared" ref="EP50:EP66" si="93">SUM(EQ50:FB50)</f>
        <v>2702.1386299999999</v>
      </c>
      <c r="EQ50" s="58">
        <v>178.86557000000002</v>
      </c>
      <c r="ER50" s="58">
        <v>190.22200999999998</v>
      </c>
      <c r="ES50" s="58">
        <v>198.75010999999998</v>
      </c>
      <c r="ET50" s="58">
        <v>196.19723999999999</v>
      </c>
      <c r="EU50" s="58">
        <v>203.16801999999998</v>
      </c>
      <c r="EV50" s="58">
        <v>223.65707</v>
      </c>
      <c r="EW50" s="58">
        <v>209.48938000000001</v>
      </c>
      <c r="EX50" s="58">
        <v>208.04410999999999</v>
      </c>
      <c r="EY50" s="58">
        <v>211.76512</v>
      </c>
      <c r="EZ50" s="58">
        <v>211</v>
      </c>
      <c r="FA50" s="58">
        <f>EZ50*140%</f>
        <v>295.39999999999998</v>
      </c>
      <c r="FB50" s="58">
        <f>EZ50*178%</f>
        <v>375.58</v>
      </c>
      <c r="FC50" s="49"/>
      <c r="FE50" s="44">
        <v>4359</v>
      </c>
      <c r="FF50" s="44">
        <f>'META PESSOAL'!CO3*65%</f>
        <v>3596.6531889146568</v>
      </c>
      <c r="FG50" s="58">
        <v>0</v>
      </c>
      <c r="FH50" s="58">
        <v>0</v>
      </c>
      <c r="FI50" s="58">
        <v>0</v>
      </c>
      <c r="FJ50" s="58">
        <v>0</v>
      </c>
      <c r="FK50" s="58">
        <v>0</v>
      </c>
      <c r="FL50" s="58">
        <v>0</v>
      </c>
      <c r="FM50" s="58">
        <v>0</v>
      </c>
      <c r="FN50" s="58">
        <v>0</v>
      </c>
      <c r="FO50" s="58">
        <v>0</v>
      </c>
      <c r="FP50" s="58">
        <v>0</v>
      </c>
      <c r="FQ50" s="58">
        <v>0</v>
      </c>
      <c r="FR50" s="58">
        <v>0</v>
      </c>
    </row>
    <row r="51" spans="2:175" outlineLevel="1" x14ac:dyDescent="0.25">
      <c r="B51" s="118">
        <v>91</v>
      </c>
      <c r="C51" s="130" t="s">
        <v>216</v>
      </c>
      <c r="D51" s="105"/>
      <c r="E51" s="44">
        <v>307.553</v>
      </c>
      <c r="F51" s="44">
        <v>40.622999999999998</v>
      </c>
      <c r="G51" s="44">
        <v>21.838999999999999</v>
      </c>
      <c r="H51" s="44">
        <v>23.635000000000002</v>
      </c>
      <c r="I51" s="44">
        <v>24.86</v>
      </c>
      <c r="J51" s="44">
        <v>22.934000000000001</v>
      </c>
      <c r="K51" s="44">
        <v>24.463999999999999</v>
      </c>
      <c r="L51" s="44">
        <v>24.463999999999999</v>
      </c>
      <c r="M51" s="44">
        <v>24.463999999999999</v>
      </c>
      <c r="N51" s="44">
        <v>24.463999999999999</v>
      </c>
      <c r="O51" s="44">
        <v>29.277999999999999</v>
      </c>
      <c r="P51" s="44">
        <v>23.263999999999999</v>
      </c>
      <c r="Q51" s="44">
        <v>23.263999999999999</v>
      </c>
      <c r="S51" s="44">
        <v>315.54000000000002</v>
      </c>
      <c r="T51" s="44">
        <v>44.576999999999998</v>
      </c>
      <c r="U51" s="44">
        <v>23.202999999999999</v>
      </c>
      <c r="V51" s="44">
        <v>23.885000000000002</v>
      </c>
      <c r="W51" s="44">
        <v>23.885000000000002</v>
      </c>
      <c r="X51" s="44">
        <v>24.358000000000001</v>
      </c>
      <c r="Y51" s="44">
        <v>23.466000000000001</v>
      </c>
      <c r="Z51" s="44">
        <v>29.423999999999999</v>
      </c>
      <c r="AA51" s="44">
        <v>24.024999999999999</v>
      </c>
      <c r="AB51" s="44">
        <v>24.67</v>
      </c>
      <c r="AC51" s="44">
        <v>24.696999999999999</v>
      </c>
      <c r="AD51" s="44">
        <v>24.698</v>
      </c>
      <c r="AE51" s="44">
        <v>24.652000000000001</v>
      </c>
      <c r="AG51" s="44">
        <v>476.38699999999994</v>
      </c>
      <c r="AH51" s="44">
        <v>102.28400000000001</v>
      </c>
      <c r="AI51" s="44">
        <v>28.452999999999999</v>
      </c>
      <c r="AJ51" s="44">
        <v>20.99</v>
      </c>
      <c r="AK51" s="44">
        <v>24.321000000000002</v>
      </c>
      <c r="AL51" s="44">
        <v>19.100000000000001</v>
      </c>
      <c r="AM51" s="44">
        <v>19.100000000000001</v>
      </c>
      <c r="AN51" s="44">
        <v>39.082000000000001</v>
      </c>
      <c r="AO51" s="44">
        <v>41.457999999999998</v>
      </c>
      <c r="AP51" s="44">
        <v>41.457999999999998</v>
      </c>
      <c r="AQ51" s="44">
        <v>41.457999999999998</v>
      </c>
      <c r="AR51" s="44">
        <v>41.66</v>
      </c>
      <c r="AS51" s="44">
        <v>57.023000000000003</v>
      </c>
      <c r="AU51" s="44">
        <v>583.43700000000001</v>
      </c>
      <c r="AV51" s="44">
        <v>66.947000000000003</v>
      </c>
      <c r="AW51" s="44">
        <v>47.728000000000002</v>
      </c>
      <c r="AX51" s="44">
        <v>48.283999999999999</v>
      </c>
      <c r="AY51" s="44">
        <v>38.859000000000002</v>
      </c>
      <c r="AZ51" s="44">
        <v>41.719000000000001</v>
      </c>
      <c r="BA51" s="44">
        <v>42.759</v>
      </c>
      <c r="BB51" s="44">
        <v>44.481000000000002</v>
      </c>
      <c r="BC51" s="44">
        <v>44.945</v>
      </c>
      <c r="BD51" s="44">
        <v>45.433999999999997</v>
      </c>
      <c r="BE51" s="44">
        <v>43.959000000000003</v>
      </c>
      <c r="BF51" s="44">
        <v>45.134</v>
      </c>
      <c r="BG51" s="44">
        <v>73.188000000000002</v>
      </c>
      <c r="BI51" s="44">
        <v>522.4849999999999</v>
      </c>
      <c r="BJ51" s="44">
        <v>42.968000000000004</v>
      </c>
      <c r="BK51" s="44">
        <v>48.106000000000002</v>
      </c>
      <c r="BL51" s="44">
        <v>40.168999999999997</v>
      </c>
      <c r="BM51" s="44">
        <v>38.969000000000001</v>
      </c>
      <c r="BN51" s="44">
        <v>39.131999999999998</v>
      </c>
      <c r="BO51" s="44">
        <v>41.610999999999997</v>
      </c>
      <c r="BP51" s="44">
        <v>40.625999999999998</v>
      </c>
      <c r="BQ51" s="44">
        <v>40.387</v>
      </c>
      <c r="BR51" s="44">
        <v>41.369</v>
      </c>
      <c r="BS51" s="44">
        <v>41.915999999999997</v>
      </c>
      <c r="BT51" s="44">
        <v>41.369</v>
      </c>
      <c r="BU51" s="44">
        <v>65.863</v>
      </c>
      <c r="BW51" s="44">
        <v>966.39799999999991</v>
      </c>
      <c r="BX51" s="44">
        <v>68.307000000000002</v>
      </c>
      <c r="BY51" s="44">
        <v>41.564</v>
      </c>
      <c r="BZ51" s="44">
        <v>64.778000000000006</v>
      </c>
      <c r="CA51" s="44">
        <v>73.105999999999995</v>
      </c>
      <c r="CB51" s="44">
        <v>72.248999999999995</v>
      </c>
      <c r="CC51" s="44">
        <v>86.491</v>
      </c>
      <c r="CD51" s="44">
        <v>87.117999999999995</v>
      </c>
      <c r="CE51" s="44">
        <v>89.173000000000002</v>
      </c>
      <c r="CF51" s="44">
        <v>88.076999999999998</v>
      </c>
      <c r="CG51" s="44">
        <v>88.242999999999995</v>
      </c>
      <c r="CH51" s="44">
        <v>88.242999999999995</v>
      </c>
      <c r="CI51" s="44">
        <v>119.04900000000001</v>
      </c>
      <c r="CJ51" s="113"/>
      <c r="CK51" s="44">
        <v>1174.8691999999999</v>
      </c>
      <c r="CL51" s="44">
        <v>150.797</v>
      </c>
      <c r="CM51" s="44">
        <v>90.031000000000006</v>
      </c>
      <c r="CN51" s="44">
        <v>94.320999999999998</v>
      </c>
      <c r="CO51" s="44">
        <v>112.226</v>
      </c>
      <c r="CP51" s="44">
        <v>87.251000000000005</v>
      </c>
      <c r="CQ51" s="44">
        <v>91.206000000000003</v>
      </c>
      <c r="CR51" s="44">
        <v>87.488</v>
      </c>
      <c r="CS51" s="44">
        <v>87.751959999999997</v>
      </c>
      <c r="CT51" s="44">
        <v>88.543700000000001</v>
      </c>
      <c r="CU51" s="44">
        <v>83.532380000000003</v>
      </c>
      <c r="CV51" s="44">
        <v>85.392380000000003</v>
      </c>
      <c r="CW51" s="44">
        <v>116.32877999999999</v>
      </c>
      <c r="CY51" s="44">
        <v>1373.39932</v>
      </c>
      <c r="CZ51" s="44">
        <v>141.88307</v>
      </c>
      <c r="DA51" s="44">
        <v>117.3038</v>
      </c>
      <c r="DB51" s="44">
        <v>124.1673</v>
      </c>
      <c r="DC51" s="44">
        <v>118.6207</v>
      </c>
      <c r="DD51" s="44">
        <v>125.34186</v>
      </c>
      <c r="DE51" s="44">
        <v>100.90537</v>
      </c>
      <c r="DF51" s="44">
        <v>106.70518</v>
      </c>
      <c r="DG51" s="45">
        <v>100.64968</v>
      </c>
      <c r="DH51" s="45">
        <v>101.12788</v>
      </c>
      <c r="DI51" s="45">
        <v>100.63027</v>
      </c>
      <c r="DJ51" s="45">
        <v>100.02784</v>
      </c>
      <c r="DK51" s="45">
        <v>136.03637000000001</v>
      </c>
      <c r="DM51" s="44">
        <v>1214.8963900000001</v>
      </c>
      <c r="DN51" s="44">
        <v>175.78738000000001</v>
      </c>
      <c r="DO51" s="44">
        <v>121.52643</v>
      </c>
      <c r="DP51" s="44">
        <v>103.02178000000001</v>
      </c>
      <c r="DQ51" s="44">
        <v>103.32118</v>
      </c>
      <c r="DR51" s="44">
        <v>144.88115999999999</v>
      </c>
      <c r="DS51" s="44">
        <v>125.57447000000001</v>
      </c>
      <c r="DT51" s="44">
        <v>141.63883999999999</v>
      </c>
      <c r="DU51" s="45">
        <v>57.20111</v>
      </c>
      <c r="DV51" s="45">
        <v>57.595329999999997</v>
      </c>
      <c r="DW51" s="45">
        <v>64.604810000000001</v>
      </c>
      <c r="DX51" s="45">
        <v>57.946599999999997</v>
      </c>
      <c r="DY51" s="45">
        <v>61.7973</v>
      </c>
      <c r="EA51" s="44">
        <v>547.80630999999994</v>
      </c>
      <c r="EB51" s="44">
        <v>96.983149999999995</v>
      </c>
      <c r="EC51" s="44">
        <v>77.596310000000003</v>
      </c>
      <c r="ED51" s="44">
        <v>59.991459999999996</v>
      </c>
      <c r="EE51" s="44">
        <v>60.148220000000002</v>
      </c>
      <c r="EF51" s="44">
        <v>60.477559999999997</v>
      </c>
      <c r="EG51" s="44">
        <v>60.473590000000002</v>
      </c>
      <c r="EH51" s="44">
        <v>70.563190000000006</v>
      </c>
      <c r="EI51" s="44">
        <v>61.572830000000003</v>
      </c>
      <c r="EJ51" s="45">
        <v>0</v>
      </c>
      <c r="EK51" s="45">
        <v>0</v>
      </c>
      <c r="EL51" s="45">
        <v>0</v>
      </c>
      <c r="EM51" s="45">
        <v>0</v>
      </c>
      <c r="EO51" s="44">
        <v>1277</v>
      </c>
      <c r="EP51" s="44">
        <f t="shared" si="93"/>
        <v>1200.32266</v>
      </c>
      <c r="EQ51" s="58">
        <v>300.04395</v>
      </c>
      <c r="ER51" s="58">
        <v>150.33025000000001</v>
      </c>
      <c r="ES51" s="58">
        <v>127.88982999999999</v>
      </c>
      <c r="ET51" s="58">
        <v>128.6353</v>
      </c>
      <c r="EU51" s="58">
        <v>134.33435</v>
      </c>
      <c r="EV51" s="58">
        <v>133.89232999999999</v>
      </c>
      <c r="EW51" s="58">
        <v>148.16144</v>
      </c>
      <c r="EX51" s="58">
        <v>12.496969999999999</v>
      </c>
      <c r="EY51" s="58">
        <v>12.53824</v>
      </c>
      <c r="EZ51" s="58">
        <v>13</v>
      </c>
      <c r="FA51" s="58">
        <v>13</v>
      </c>
      <c r="FB51" s="58">
        <v>26</v>
      </c>
      <c r="FC51" s="49" t="s">
        <v>217</v>
      </c>
      <c r="FE51" s="44">
        <v>1428</v>
      </c>
      <c r="FF51" s="44">
        <f>EP51*105%</f>
        <v>1260.3387930000001</v>
      </c>
      <c r="FG51" s="58">
        <v>0</v>
      </c>
      <c r="FH51" s="58">
        <v>0</v>
      </c>
      <c r="FI51" s="58">
        <v>0</v>
      </c>
      <c r="FJ51" s="58">
        <v>0</v>
      </c>
      <c r="FK51" s="58">
        <v>0</v>
      </c>
      <c r="FL51" s="58">
        <v>0</v>
      </c>
      <c r="FM51" s="58">
        <v>0</v>
      </c>
      <c r="FN51" s="58">
        <v>0</v>
      </c>
      <c r="FO51" s="58">
        <v>0</v>
      </c>
      <c r="FP51" s="58">
        <v>0</v>
      </c>
      <c r="FQ51" s="58">
        <v>0</v>
      </c>
      <c r="FR51" s="58">
        <v>0</v>
      </c>
      <c r="FS51" s="49" t="s">
        <v>217</v>
      </c>
    </row>
    <row r="52" spans="2:175" outlineLevel="1" x14ac:dyDescent="0.25">
      <c r="B52" s="118">
        <v>92</v>
      </c>
      <c r="C52" s="130" t="s">
        <v>218</v>
      </c>
      <c r="D52" s="105"/>
      <c r="E52" s="44">
        <v>0</v>
      </c>
      <c r="F52" s="44">
        <v>0</v>
      </c>
      <c r="G52" s="44">
        <v>0</v>
      </c>
      <c r="H52" s="44">
        <v>0</v>
      </c>
      <c r="I52" s="44">
        <v>0</v>
      </c>
      <c r="J52" s="44">
        <v>0</v>
      </c>
      <c r="K52" s="44">
        <v>0</v>
      </c>
      <c r="L52" s="44">
        <v>0</v>
      </c>
      <c r="M52" s="44">
        <v>0</v>
      </c>
      <c r="N52" s="44">
        <v>0</v>
      </c>
      <c r="O52" s="44">
        <v>0</v>
      </c>
      <c r="P52" s="44">
        <v>0</v>
      </c>
      <c r="Q52" s="44">
        <v>0</v>
      </c>
      <c r="S52" s="44">
        <v>75.528000000000006</v>
      </c>
      <c r="T52" s="44">
        <v>0</v>
      </c>
      <c r="U52" s="44">
        <v>0</v>
      </c>
      <c r="V52" s="44">
        <v>0</v>
      </c>
      <c r="W52" s="44">
        <v>0</v>
      </c>
      <c r="X52" s="44">
        <v>0</v>
      </c>
      <c r="Y52" s="44">
        <v>0</v>
      </c>
      <c r="Z52" s="44">
        <v>0</v>
      </c>
      <c r="AA52" s="44">
        <v>0</v>
      </c>
      <c r="AB52" s="44">
        <v>0</v>
      </c>
      <c r="AC52" s="44">
        <v>0</v>
      </c>
      <c r="AD52" s="44">
        <v>0</v>
      </c>
      <c r="AE52" s="44">
        <v>75.528000000000006</v>
      </c>
      <c r="AG52" s="44">
        <v>28.105000000000004</v>
      </c>
      <c r="AH52" s="44">
        <v>0</v>
      </c>
      <c r="AI52" s="44">
        <v>0</v>
      </c>
      <c r="AJ52" s="44">
        <v>0</v>
      </c>
      <c r="AK52" s="44">
        <v>0</v>
      </c>
      <c r="AL52" s="44">
        <v>0</v>
      </c>
      <c r="AM52" s="44">
        <v>0</v>
      </c>
      <c r="AN52" s="44">
        <v>0</v>
      </c>
      <c r="AO52" s="44">
        <v>0</v>
      </c>
      <c r="AP52" s="44">
        <v>0</v>
      </c>
      <c r="AQ52" s="44">
        <v>0</v>
      </c>
      <c r="AR52" s="44">
        <v>17.859000000000002</v>
      </c>
      <c r="AS52" s="44">
        <v>10.246</v>
      </c>
      <c r="AU52" s="44">
        <v>49.826000000000001</v>
      </c>
      <c r="AV52" s="44">
        <v>0</v>
      </c>
      <c r="AW52" s="44">
        <v>0</v>
      </c>
      <c r="AX52" s="44">
        <v>0</v>
      </c>
      <c r="AY52" s="44">
        <v>0</v>
      </c>
      <c r="AZ52" s="44">
        <v>0</v>
      </c>
      <c r="BA52" s="44">
        <v>0</v>
      </c>
      <c r="BB52" s="44">
        <v>0</v>
      </c>
      <c r="BC52" s="44">
        <v>0</v>
      </c>
      <c r="BD52" s="44">
        <v>0</v>
      </c>
      <c r="BE52" s="44">
        <v>0</v>
      </c>
      <c r="BF52" s="44">
        <v>32.606999999999999</v>
      </c>
      <c r="BG52" s="44">
        <v>17.219000000000001</v>
      </c>
      <c r="BI52" s="44">
        <v>51.591000000000001</v>
      </c>
      <c r="BJ52" s="44">
        <v>0</v>
      </c>
      <c r="BK52" s="44">
        <v>0</v>
      </c>
      <c r="BL52" s="44">
        <v>0</v>
      </c>
      <c r="BM52" s="44">
        <v>0</v>
      </c>
      <c r="BN52" s="44">
        <v>0</v>
      </c>
      <c r="BO52" s="44">
        <v>0</v>
      </c>
      <c r="BP52" s="44">
        <v>0</v>
      </c>
      <c r="BQ52" s="44">
        <v>0</v>
      </c>
      <c r="BR52" s="44">
        <v>0</v>
      </c>
      <c r="BS52" s="44">
        <v>0</v>
      </c>
      <c r="BT52" s="44">
        <v>34.188000000000002</v>
      </c>
      <c r="BU52" s="44">
        <v>17.402999999999999</v>
      </c>
      <c r="BW52" s="44">
        <v>59.287000000000006</v>
      </c>
      <c r="BX52" s="44">
        <v>0</v>
      </c>
      <c r="BY52" s="44">
        <v>0</v>
      </c>
      <c r="BZ52" s="44">
        <v>0</v>
      </c>
      <c r="CA52" s="44">
        <v>0</v>
      </c>
      <c r="CB52" s="44">
        <v>0</v>
      </c>
      <c r="CC52" s="44">
        <v>0</v>
      </c>
      <c r="CD52" s="44">
        <v>0</v>
      </c>
      <c r="CE52" s="44">
        <v>0</v>
      </c>
      <c r="CF52" s="44">
        <v>0</v>
      </c>
      <c r="CG52" s="44">
        <v>0</v>
      </c>
      <c r="CH52" s="44">
        <v>39.429000000000002</v>
      </c>
      <c r="CI52" s="44">
        <v>19.858000000000001</v>
      </c>
      <c r="CJ52" s="113"/>
      <c r="CK52" s="44">
        <v>52.25412</v>
      </c>
      <c r="CL52" s="44">
        <v>0</v>
      </c>
      <c r="CM52" s="44">
        <v>0</v>
      </c>
      <c r="CN52" s="44">
        <v>0</v>
      </c>
      <c r="CO52" s="44">
        <v>0</v>
      </c>
      <c r="CP52" s="44">
        <v>0</v>
      </c>
      <c r="CQ52" s="44">
        <v>0</v>
      </c>
      <c r="CR52" s="44">
        <v>0</v>
      </c>
      <c r="CS52" s="44">
        <v>0</v>
      </c>
      <c r="CT52" s="44">
        <v>0</v>
      </c>
      <c r="CU52" s="44">
        <v>0</v>
      </c>
      <c r="CV52" s="44">
        <v>34.548430000000003</v>
      </c>
      <c r="CW52" s="44">
        <v>17.705690000000001</v>
      </c>
      <c r="CY52" s="44">
        <v>57.37979</v>
      </c>
      <c r="CZ52" s="44">
        <v>0</v>
      </c>
      <c r="DA52" s="44">
        <v>0</v>
      </c>
      <c r="DB52" s="44">
        <v>0</v>
      </c>
      <c r="DC52" s="44">
        <v>0</v>
      </c>
      <c r="DD52" s="44">
        <v>0</v>
      </c>
      <c r="DE52" s="44">
        <v>0</v>
      </c>
      <c r="DF52" s="44">
        <v>0</v>
      </c>
      <c r="DG52" s="45">
        <v>0</v>
      </c>
      <c r="DH52" s="45">
        <v>0</v>
      </c>
      <c r="DI52" s="45">
        <v>0</v>
      </c>
      <c r="DJ52" s="45">
        <v>38.42409</v>
      </c>
      <c r="DK52" s="45">
        <v>18.9557</v>
      </c>
      <c r="DM52" s="44">
        <v>73.402360000000002</v>
      </c>
      <c r="DN52" s="44">
        <v>0</v>
      </c>
      <c r="DO52" s="44">
        <v>0</v>
      </c>
      <c r="DP52" s="44">
        <v>0</v>
      </c>
      <c r="DQ52" s="44">
        <v>0</v>
      </c>
      <c r="DR52" s="44">
        <v>0</v>
      </c>
      <c r="DS52" s="44">
        <v>0</v>
      </c>
      <c r="DT52" s="44">
        <v>0</v>
      </c>
      <c r="DU52" s="45">
        <v>0</v>
      </c>
      <c r="DV52" s="45">
        <v>0</v>
      </c>
      <c r="DW52" s="45">
        <v>0</v>
      </c>
      <c r="DX52" s="45">
        <v>48.9878</v>
      </c>
      <c r="DY52" s="45">
        <v>24.414560000000002</v>
      </c>
      <c r="EA52" s="44">
        <v>0</v>
      </c>
      <c r="EB52" s="44">
        <v>0</v>
      </c>
      <c r="EC52" s="44">
        <v>0</v>
      </c>
      <c r="ED52" s="44">
        <v>0</v>
      </c>
      <c r="EE52" s="44">
        <v>0</v>
      </c>
      <c r="EF52" s="44">
        <v>0</v>
      </c>
      <c r="EG52" s="44">
        <v>0</v>
      </c>
      <c r="EH52" s="44">
        <v>0</v>
      </c>
      <c r="EI52" s="44">
        <v>0</v>
      </c>
      <c r="EJ52" s="45">
        <v>0</v>
      </c>
      <c r="EK52" s="45">
        <v>0</v>
      </c>
      <c r="EL52" s="45">
        <v>0</v>
      </c>
      <c r="EM52" s="45">
        <v>0</v>
      </c>
      <c r="EO52" s="44">
        <v>203</v>
      </c>
      <c r="EP52" s="44">
        <f t="shared" si="93"/>
        <v>126.178</v>
      </c>
      <c r="EQ52" s="58">
        <v>0</v>
      </c>
      <c r="ER52" s="58">
        <v>0</v>
      </c>
      <c r="ES52" s="58">
        <v>0</v>
      </c>
      <c r="ET52" s="58">
        <v>0</v>
      </c>
      <c r="EU52" s="58">
        <v>0</v>
      </c>
      <c r="EV52" s="58">
        <v>0</v>
      </c>
      <c r="EW52" s="58">
        <v>0</v>
      </c>
      <c r="EX52" s="58">
        <v>0</v>
      </c>
      <c r="EY52" s="58">
        <v>0</v>
      </c>
      <c r="EZ52" s="58">
        <v>0</v>
      </c>
      <c r="FA52" s="58">
        <f>FA50*30%</f>
        <v>88.61999999999999</v>
      </c>
      <c r="FB52" s="58">
        <f>FB50*10%</f>
        <v>37.558</v>
      </c>
      <c r="FC52" s="49"/>
      <c r="FE52" s="44">
        <v>229</v>
      </c>
      <c r="FF52" s="44">
        <f>EP52*120%</f>
        <v>151.4136</v>
      </c>
      <c r="FG52" s="58">
        <v>0</v>
      </c>
      <c r="FH52" s="58">
        <v>0</v>
      </c>
      <c r="FI52" s="58">
        <v>0</v>
      </c>
      <c r="FJ52" s="58">
        <v>0</v>
      </c>
      <c r="FK52" s="58">
        <v>0</v>
      </c>
      <c r="FL52" s="58">
        <v>0</v>
      </c>
      <c r="FM52" s="58">
        <v>0</v>
      </c>
      <c r="FN52" s="58">
        <v>0</v>
      </c>
      <c r="FO52" s="58">
        <v>0</v>
      </c>
      <c r="FP52" s="58">
        <v>0</v>
      </c>
      <c r="FQ52" s="58">
        <v>0</v>
      </c>
      <c r="FR52" s="58">
        <v>0</v>
      </c>
    </row>
    <row r="53" spans="2:175" outlineLevel="1" x14ac:dyDescent="0.25">
      <c r="B53" s="118">
        <v>93</v>
      </c>
      <c r="C53" s="130" t="s">
        <v>219</v>
      </c>
      <c r="D53" s="105"/>
      <c r="E53" s="44">
        <v>0</v>
      </c>
      <c r="F53" s="44">
        <v>0</v>
      </c>
      <c r="G53" s="44">
        <v>0</v>
      </c>
      <c r="H53" s="44">
        <v>0</v>
      </c>
      <c r="I53" s="44">
        <v>0</v>
      </c>
      <c r="J53" s="44">
        <v>0</v>
      </c>
      <c r="K53" s="44">
        <v>0</v>
      </c>
      <c r="L53" s="44">
        <v>0</v>
      </c>
      <c r="M53" s="44">
        <v>0</v>
      </c>
      <c r="N53" s="44">
        <v>0</v>
      </c>
      <c r="O53" s="44">
        <v>0</v>
      </c>
      <c r="P53" s="44">
        <v>0</v>
      </c>
      <c r="Q53" s="44">
        <v>0</v>
      </c>
      <c r="S53" s="44">
        <v>0</v>
      </c>
      <c r="T53" s="44">
        <v>0</v>
      </c>
      <c r="U53" s="44">
        <v>0</v>
      </c>
      <c r="V53" s="44">
        <v>0</v>
      </c>
      <c r="W53" s="44">
        <v>0</v>
      </c>
      <c r="X53" s="44">
        <v>0</v>
      </c>
      <c r="Y53" s="44">
        <v>0</v>
      </c>
      <c r="Z53" s="44">
        <v>0</v>
      </c>
      <c r="AA53" s="44">
        <v>0</v>
      </c>
      <c r="AB53" s="44">
        <v>0</v>
      </c>
      <c r="AC53" s="44">
        <v>0</v>
      </c>
      <c r="AD53" s="44">
        <v>0</v>
      </c>
      <c r="AE53" s="44">
        <v>0</v>
      </c>
      <c r="AG53" s="44">
        <v>0</v>
      </c>
      <c r="AH53" s="44">
        <v>0</v>
      </c>
      <c r="AI53" s="44">
        <v>0</v>
      </c>
      <c r="AJ53" s="44">
        <v>0</v>
      </c>
      <c r="AK53" s="44">
        <v>0</v>
      </c>
      <c r="AL53" s="44">
        <v>0</v>
      </c>
      <c r="AM53" s="44">
        <v>0</v>
      </c>
      <c r="AN53" s="44">
        <v>0</v>
      </c>
      <c r="AO53" s="44">
        <v>0</v>
      </c>
      <c r="AP53" s="44">
        <v>0</v>
      </c>
      <c r="AQ53" s="44">
        <v>0</v>
      </c>
      <c r="AR53" s="44">
        <v>0</v>
      </c>
      <c r="AS53" s="44">
        <v>0</v>
      </c>
      <c r="AU53" s="44">
        <v>49.748999999999995</v>
      </c>
      <c r="AV53" s="44">
        <v>0</v>
      </c>
      <c r="AW53" s="44">
        <v>0</v>
      </c>
      <c r="AX53" s="44">
        <v>0</v>
      </c>
      <c r="AY53" s="44">
        <v>0</v>
      </c>
      <c r="AZ53" s="44">
        <v>0</v>
      </c>
      <c r="BA53" s="44">
        <v>10.916</v>
      </c>
      <c r="BB53" s="44">
        <v>11.074999999999999</v>
      </c>
      <c r="BC53" s="44">
        <v>4.1139999999999999</v>
      </c>
      <c r="BD53" s="44">
        <v>0</v>
      </c>
      <c r="BE53" s="44">
        <v>0</v>
      </c>
      <c r="BF53" s="44">
        <v>0</v>
      </c>
      <c r="BG53" s="44">
        <v>23.643999999999998</v>
      </c>
      <c r="BI53" s="44">
        <v>35.540999999999997</v>
      </c>
      <c r="BJ53" s="44">
        <v>0</v>
      </c>
      <c r="BK53" s="44">
        <v>0</v>
      </c>
      <c r="BL53" s="44">
        <v>0</v>
      </c>
      <c r="BM53" s="44">
        <v>14.321999999999999</v>
      </c>
      <c r="BN53" s="44">
        <v>3.5569999999999999</v>
      </c>
      <c r="BO53" s="44">
        <v>12.824</v>
      </c>
      <c r="BP53" s="44">
        <v>0</v>
      </c>
      <c r="BQ53" s="44">
        <v>0</v>
      </c>
      <c r="BR53" s="44">
        <v>4.8380000000000001</v>
      </c>
      <c r="BS53" s="44">
        <v>0</v>
      </c>
      <c r="BT53" s="44">
        <v>0</v>
      </c>
      <c r="BU53" s="44">
        <v>0</v>
      </c>
      <c r="BW53" s="44">
        <v>61.896000000000001</v>
      </c>
      <c r="BX53" s="44">
        <v>20.451000000000001</v>
      </c>
      <c r="BY53" s="44">
        <v>6.0640000000000001</v>
      </c>
      <c r="BZ53" s="44">
        <v>8.0869999999999997</v>
      </c>
      <c r="CA53" s="44">
        <v>19.018999999999998</v>
      </c>
      <c r="CB53" s="44">
        <v>1.6830000000000001</v>
      </c>
      <c r="CC53" s="44" t="s">
        <v>168</v>
      </c>
      <c r="CD53" s="44" t="s">
        <v>168</v>
      </c>
      <c r="CE53" s="44" t="s">
        <v>168</v>
      </c>
      <c r="CF53" s="44" t="s">
        <v>168</v>
      </c>
      <c r="CG53" s="44" t="s">
        <v>168</v>
      </c>
      <c r="CH53" s="44" t="s">
        <v>168</v>
      </c>
      <c r="CI53" s="44">
        <v>6.5919999999999996</v>
      </c>
      <c r="CJ53" s="113"/>
      <c r="CK53" s="44">
        <v>156.25850999999997</v>
      </c>
      <c r="CL53" s="44">
        <v>0</v>
      </c>
      <c r="CM53" s="44">
        <v>39.585999999999999</v>
      </c>
      <c r="CN53" s="44">
        <v>51.18</v>
      </c>
      <c r="CO53" s="44">
        <v>52.017000000000003</v>
      </c>
      <c r="CP53" s="44">
        <v>0</v>
      </c>
      <c r="CQ53" s="44">
        <v>0</v>
      </c>
      <c r="CR53" s="44">
        <v>7.101</v>
      </c>
      <c r="CS53" s="44">
        <v>0</v>
      </c>
      <c r="CT53" s="44">
        <v>0</v>
      </c>
      <c r="CU53" s="44">
        <v>0</v>
      </c>
      <c r="CV53" s="44">
        <v>6.3745099999999999</v>
      </c>
      <c r="CW53" s="44">
        <v>0</v>
      </c>
      <c r="CY53" s="44">
        <v>105.37748999999999</v>
      </c>
      <c r="CZ53" s="44">
        <v>0</v>
      </c>
      <c r="DA53" s="44">
        <v>12.35051</v>
      </c>
      <c r="DB53" s="44">
        <v>28.67858</v>
      </c>
      <c r="DC53" s="44">
        <v>12.046010000000001</v>
      </c>
      <c r="DD53" s="44">
        <v>7.68926</v>
      </c>
      <c r="DE53" s="44">
        <v>6.4158499999999998</v>
      </c>
      <c r="DF53" s="44">
        <v>0</v>
      </c>
      <c r="DG53" s="45">
        <v>11.07945</v>
      </c>
      <c r="DH53" s="45">
        <v>4.1394200000000003</v>
      </c>
      <c r="DI53" s="45">
        <v>0</v>
      </c>
      <c r="DJ53" s="45">
        <v>7.39452</v>
      </c>
      <c r="DK53" s="45">
        <v>15.58389</v>
      </c>
      <c r="DM53" s="44">
        <v>104.04966999999999</v>
      </c>
      <c r="DN53" s="44">
        <v>0</v>
      </c>
      <c r="DO53" s="44">
        <v>5.48238</v>
      </c>
      <c r="DP53" s="44">
        <v>18.755299999999998</v>
      </c>
      <c r="DQ53" s="44">
        <v>18.306809999999999</v>
      </c>
      <c r="DR53" s="44">
        <v>2.4016700000000002</v>
      </c>
      <c r="DS53" s="44">
        <v>7.7365599999999999</v>
      </c>
      <c r="DT53" s="44">
        <v>16.904019999999999</v>
      </c>
      <c r="DU53" s="45">
        <v>0</v>
      </c>
      <c r="DV53" s="45">
        <v>1.75972</v>
      </c>
      <c r="DW53" s="45">
        <v>23.390350000000002</v>
      </c>
      <c r="DX53" s="45">
        <v>0</v>
      </c>
      <c r="DY53" s="45">
        <v>9.3128600000000006</v>
      </c>
      <c r="EA53" s="44">
        <v>37.794670000000004</v>
      </c>
      <c r="EB53" s="44">
        <v>4.9425600000000003</v>
      </c>
      <c r="EC53" s="44">
        <v>0</v>
      </c>
      <c r="ED53" s="44">
        <v>6.6786199999999996</v>
      </c>
      <c r="EE53" s="44">
        <v>5.4493</v>
      </c>
      <c r="EF53" s="44">
        <v>4.9088799999999999</v>
      </c>
      <c r="EG53" s="44">
        <v>2.1724600000000001</v>
      </c>
      <c r="EH53" s="44">
        <v>7.00251</v>
      </c>
      <c r="EI53" s="44">
        <v>6.6403400000000001</v>
      </c>
      <c r="EJ53" s="45">
        <v>0</v>
      </c>
      <c r="EK53" s="45">
        <v>0</v>
      </c>
      <c r="EL53" s="45">
        <v>0</v>
      </c>
      <c r="EM53" s="45">
        <v>0</v>
      </c>
      <c r="EO53" s="44">
        <v>68</v>
      </c>
      <c r="EP53" s="44">
        <f t="shared" si="93"/>
        <v>114.56695999999999</v>
      </c>
      <c r="EQ53" s="58">
        <v>9.1947399999999995</v>
      </c>
      <c r="ER53" s="58">
        <v>16.086210000000001</v>
      </c>
      <c r="ES53" s="58">
        <v>0</v>
      </c>
      <c r="ET53" s="58">
        <v>21.3264</v>
      </c>
      <c r="EU53" s="58">
        <v>5.0941899999999993</v>
      </c>
      <c r="EV53" s="58">
        <v>4.7091799999999999</v>
      </c>
      <c r="EW53" s="58">
        <v>6.8262900000000002</v>
      </c>
      <c r="EX53" s="58">
        <v>18.641729999999999</v>
      </c>
      <c r="EY53" s="58">
        <v>7.6882200000000003</v>
      </c>
      <c r="EZ53" s="58">
        <v>0</v>
      </c>
      <c r="FA53" s="58">
        <v>5</v>
      </c>
      <c r="FB53" s="58">
        <v>20</v>
      </c>
      <c r="FC53" s="49"/>
      <c r="FE53" s="44">
        <v>77</v>
      </c>
      <c r="FF53" s="44">
        <f>EP53*120%</f>
        <v>137.48035199999998</v>
      </c>
      <c r="FG53" s="58">
        <v>0</v>
      </c>
      <c r="FH53" s="58">
        <v>0</v>
      </c>
      <c r="FI53" s="58">
        <v>0</v>
      </c>
      <c r="FJ53" s="58">
        <v>0</v>
      </c>
      <c r="FK53" s="58">
        <v>0</v>
      </c>
      <c r="FL53" s="58">
        <v>0</v>
      </c>
      <c r="FM53" s="58">
        <v>0</v>
      </c>
      <c r="FN53" s="58">
        <v>0</v>
      </c>
      <c r="FO53" s="58">
        <v>0</v>
      </c>
      <c r="FP53" s="58">
        <v>0</v>
      </c>
      <c r="FQ53" s="58">
        <v>0</v>
      </c>
      <c r="FR53" s="58">
        <v>0</v>
      </c>
    </row>
    <row r="54" spans="2:175" outlineLevel="1" x14ac:dyDescent="0.25">
      <c r="B54" s="118">
        <v>94</v>
      </c>
      <c r="C54" s="130" t="s">
        <v>220</v>
      </c>
      <c r="D54" s="105"/>
      <c r="E54" s="44">
        <v>0</v>
      </c>
      <c r="F54" s="44">
        <v>0</v>
      </c>
      <c r="G54" s="44">
        <v>0</v>
      </c>
      <c r="H54" s="44">
        <v>0</v>
      </c>
      <c r="I54" s="44">
        <v>0</v>
      </c>
      <c r="J54" s="44">
        <v>0</v>
      </c>
      <c r="K54" s="44">
        <v>0</v>
      </c>
      <c r="L54" s="44">
        <v>0</v>
      </c>
      <c r="M54" s="44">
        <v>0</v>
      </c>
      <c r="N54" s="44">
        <v>0</v>
      </c>
      <c r="O54" s="44">
        <v>0</v>
      </c>
      <c r="P54" s="44">
        <v>0</v>
      </c>
      <c r="Q54" s="44">
        <v>0</v>
      </c>
      <c r="S54" s="44">
        <v>0</v>
      </c>
      <c r="T54" s="44">
        <v>0</v>
      </c>
      <c r="U54" s="44">
        <v>0</v>
      </c>
      <c r="V54" s="44">
        <v>0</v>
      </c>
      <c r="W54" s="44">
        <v>0</v>
      </c>
      <c r="X54" s="44">
        <v>0</v>
      </c>
      <c r="Y54" s="44">
        <v>0</v>
      </c>
      <c r="Z54" s="44">
        <v>0</v>
      </c>
      <c r="AA54" s="44">
        <v>0</v>
      </c>
      <c r="AB54" s="44">
        <v>0</v>
      </c>
      <c r="AC54" s="44">
        <v>0</v>
      </c>
      <c r="AD54" s="44">
        <v>0</v>
      </c>
      <c r="AE54" s="44">
        <v>0</v>
      </c>
      <c r="AG54" s="44">
        <v>3.181</v>
      </c>
      <c r="AH54" s="44">
        <v>0</v>
      </c>
      <c r="AI54" s="44">
        <v>0</v>
      </c>
      <c r="AJ54" s="44">
        <v>0</v>
      </c>
      <c r="AK54" s="44">
        <v>0</v>
      </c>
      <c r="AL54" s="44">
        <v>0</v>
      </c>
      <c r="AM54" s="44">
        <v>0</v>
      </c>
      <c r="AN54" s="44">
        <v>0</v>
      </c>
      <c r="AO54" s="44">
        <v>0</v>
      </c>
      <c r="AP54" s="44">
        <v>0</v>
      </c>
      <c r="AQ54" s="44">
        <v>0</v>
      </c>
      <c r="AR54" s="44">
        <v>0</v>
      </c>
      <c r="AS54" s="44">
        <v>3.181</v>
      </c>
      <c r="AU54" s="44">
        <v>22.055999999999997</v>
      </c>
      <c r="AV54" s="44">
        <v>1.9670000000000001</v>
      </c>
      <c r="AW54" s="44">
        <v>0</v>
      </c>
      <c r="AX54" s="44">
        <v>3.5590000000000002</v>
      </c>
      <c r="AY54" s="44">
        <v>1.9670000000000001</v>
      </c>
      <c r="AZ54" s="44">
        <v>1.9690000000000001</v>
      </c>
      <c r="BA54" s="44">
        <v>1.8</v>
      </c>
      <c r="BB54" s="44">
        <v>1.706</v>
      </c>
      <c r="BC54" s="44">
        <v>1.613</v>
      </c>
      <c r="BD54" s="44">
        <v>1.7809999999999999</v>
      </c>
      <c r="BE54" s="44">
        <v>2.0630000000000002</v>
      </c>
      <c r="BF54" s="44">
        <v>1.861</v>
      </c>
      <c r="BG54" s="44">
        <v>1.77</v>
      </c>
      <c r="BI54" s="44">
        <v>23.222000000000001</v>
      </c>
      <c r="BJ54" s="44">
        <v>1.593</v>
      </c>
      <c r="BK54" s="44">
        <v>1.9670000000000001</v>
      </c>
      <c r="BL54" s="44">
        <v>1.869</v>
      </c>
      <c r="BM54" s="44">
        <v>1.9670000000000001</v>
      </c>
      <c r="BN54" s="44">
        <v>1.7310000000000001</v>
      </c>
      <c r="BO54" s="44">
        <v>1.6719999999999999</v>
      </c>
      <c r="BP54" s="44">
        <v>2.0059999999999998</v>
      </c>
      <c r="BQ54" s="44">
        <v>2.1640000000000001</v>
      </c>
      <c r="BR54" s="44">
        <v>1.9079999999999999</v>
      </c>
      <c r="BS54" s="44">
        <v>2.262</v>
      </c>
      <c r="BT54" s="44">
        <v>1.869</v>
      </c>
      <c r="BU54" s="44">
        <v>2.214</v>
      </c>
      <c r="BW54" s="44">
        <v>26.105999999999995</v>
      </c>
      <c r="BX54" s="44">
        <v>1.9390000000000001</v>
      </c>
      <c r="BY54" s="44">
        <v>1.8779999999999999</v>
      </c>
      <c r="BZ54" s="44">
        <v>2.0209999999999999</v>
      </c>
      <c r="CA54" s="44">
        <v>2.0409999999999999</v>
      </c>
      <c r="CB54" s="44">
        <v>1.429</v>
      </c>
      <c r="CC54" s="44">
        <v>1.98</v>
      </c>
      <c r="CD54" s="44">
        <v>2.2040000000000002</v>
      </c>
      <c r="CE54" s="44">
        <v>2.5720000000000001</v>
      </c>
      <c r="CF54" s="44">
        <v>2.5720000000000001</v>
      </c>
      <c r="CG54" s="44">
        <v>2.5720000000000001</v>
      </c>
      <c r="CH54" s="44">
        <v>2.4489999999999998</v>
      </c>
      <c r="CI54" s="44">
        <v>2.4489999999999998</v>
      </c>
      <c r="CJ54" s="113"/>
      <c r="CK54" s="44">
        <v>25.589930000000003</v>
      </c>
      <c r="CL54" s="44">
        <v>2.327</v>
      </c>
      <c r="CM54" s="44">
        <v>2.0209999999999999</v>
      </c>
      <c r="CN54" s="44">
        <v>0.45700000000000002</v>
      </c>
      <c r="CO54" s="44">
        <v>1.369</v>
      </c>
      <c r="CP54" s="44">
        <v>2.2109999999999999</v>
      </c>
      <c r="CQ54" s="44">
        <v>2.78</v>
      </c>
      <c r="CR54" s="44">
        <v>2.653</v>
      </c>
      <c r="CS54" s="44">
        <v>2.4638900000000001</v>
      </c>
      <c r="CT54" s="44">
        <v>2.6534200000000001</v>
      </c>
      <c r="CU54" s="44">
        <v>2.5270700000000001</v>
      </c>
      <c r="CV54" s="44">
        <v>1.9163600000000001</v>
      </c>
      <c r="CW54" s="44">
        <v>2.2111900000000002</v>
      </c>
      <c r="CY54" s="44">
        <v>36.810859999999998</v>
      </c>
      <c r="CZ54" s="44">
        <v>5.4168200000000004</v>
      </c>
      <c r="DA54" s="44">
        <v>3.1108899999999999</v>
      </c>
      <c r="DB54" s="44">
        <v>2.3590900000000001</v>
      </c>
      <c r="DC54" s="44">
        <v>2.6960999999999999</v>
      </c>
      <c r="DD54" s="44">
        <v>3.1368100000000001</v>
      </c>
      <c r="DE54" s="44">
        <v>3.1627299999999998</v>
      </c>
      <c r="DF54" s="44">
        <v>2.7220300000000002</v>
      </c>
      <c r="DG54" s="45">
        <v>3.1108899999999999</v>
      </c>
      <c r="DH54" s="45">
        <v>2.9553400000000001</v>
      </c>
      <c r="DI54" s="45">
        <v>3.1108899999999999</v>
      </c>
      <c r="DJ54" s="45">
        <v>2.8516499999999998</v>
      </c>
      <c r="DK54" s="45">
        <v>2.1776200000000001</v>
      </c>
      <c r="DM54" s="44">
        <v>44.156799999999997</v>
      </c>
      <c r="DN54" s="44">
        <v>4.0421699999999996</v>
      </c>
      <c r="DO54" s="44">
        <v>2.9056299999999999</v>
      </c>
      <c r="DP54" s="44">
        <v>3.5262500000000001</v>
      </c>
      <c r="DQ54" s="44">
        <v>2.4824799999999998</v>
      </c>
      <c r="DR54" s="44">
        <v>3.2723599999999999</v>
      </c>
      <c r="DS54" s="44">
        <v>3.83656</v>
      </c>
      <c r="DT54" s="44">
        <v>3.6673</v>
      </c>
      <c r="DU54" s="45">
        <v>5.5855800000000002</v>
      </c>
      <c r="DV54" s="45">
        <v>4.2879199999999997</v>
      </c>
      <c r="DW54" s="45">
        <v>3.9776099999999999</v>
      </c>
      <c r="DX54" s="45">
        <v>3.5544699999999998</v>
      </c>
      <c r="DY54" s="45">
        <v>3.0184700000000002</v>
      </c>
      <c r="EA54" s="44">
        <v>52.3568</v>
      </c>
      <c r="EB54" s="44">
        <v>3.7237200000000001</v>
      </c>
      <c r="EC54" s="44">
        <v>6.33908</v>
      </c>
      <c r="ED54" s="44">
        <v>5.89</v>
      </c>
      <c r="EE54" s="44">
        <v>6.27</v>
      </c>
      <c r="EF54" s="44">
        <v>7.79</v>
      </c>
      <c r="EG54" s="44">
        <v>7.524</v>
      </c>
      <c r="EH54" s="44">
        <v>0</v>
      </c>
      <c r="EI54" s="44">
        <v>14.82</v>
      </c>
      <c r="EJ54" s="45">
        <v>0</v>
      </c>
      <c r="EK54" s="45">
        <v>0</v>
      </c>
      <c r="EL54" s="45">
        <v>0</v>
      </c>
      <c r="EM54" s="45">
        <v>0</v>
      </c>
      <c r="EO54" s="44">
        <v>121</v>
      </c>
      <c r="EP54" s="44">
        <f t="shared" si="93"/>
        <v>126.81511999999998</v>
      </c>
      <c r="EQ54" s="58">
        <v>8.8874399999999998</v>
      </c>
      <c r="ER54" s="58">
        <v>8.9315200000000008</v>
      </c>
      <c r="ES54" s="58">
        <v>9.3267199999999999</v>
      </c>
      <c r="ET54" s="58">
        <v>10.433279999999998</v>
      </c>
      <c r="EU54" s="58">
        <v>11.18416</v>
      </c>
      <c r="EV54" s="58">
        <v>10.788959999999999</v>
      </c>
      <c r="EW54" s="58">
        <v>11.18416</v>
      </c>
      <c r="EX54" s="58">
        <v>11.02608</v>
      </c>
      <c r="EY54" s="58">
        <v>11.263200000000001</v>
      </c>
      <c r="EZ54" s="58">
        <v>11.263200000000001</v>
      </c>
      <c r="FA54" s="58">
        <v>11.263200000000001</v>
      </c>
      <c r="FB54" s="58">
        <v>11.263200000000001</v>
      </c>
      <c r="FC54" s="49"/>
      <c r="FE54" s="44">
        <v>134</v>
      </c>
      <c r="FF54" s="44">
        <f>EP54*120%</f>
        <v>152.17814399999997</v>
      </c>
      <c r="FG54" s="58">
        <v>0</v>
      </c>
      <c r="FH54" s="58">
        <v>0</v>
      </c>
      <c r="FI54" s="58">
        <v>0</v>
      </c>
      <c r="FJ54" s="58">
        <v>0</v>
      </c>
      <c r="FK54" s="58">
        <v>0</v>
      </c>
      <c r="FL54" s="58">
        <v>0</v>
      </c>
      <c r="FM54" s="58">
        <v>0</v>
      </c>
      <c r="FN54" s="58">
        <v>0</v>
      </c>
      <c r="FO54" s="58">
        <v>0</v>
      </c>
      <c r="FP54" s="58">
        <v>0</v>
      </c>
      <c r="FQ54" s="58">
        <v>0</v>
      </c>
      <c r="FR54" s="58">
        <v>0</v>
      </c>
    </row>
    <row r="55" spans="2:175" outlineLevel="1" x14ac:dyDescent="0.25">
      <c r="B55" s="118">
        <v>95</v>
      </c>
      <c r="C55" s="130" t="s">
        <v>221</v>
      </c>
      <c r="D55" s="105"/>
      <c r="E55" s="44">
        <v>0</v>
      </c>
      <c r="F55" s="44">
        <v>0</v>
      </c>
      <c r="G55" s="44">
        <v>0</v>
      </c>
      <c r="H55" s="44">
        <v>0</v>
      </c>
      <c r="I55" s="44">
        <v>0</v>
      </c>
      <c r="J55" s="44">
        <v>0</v>
      </c>
      <c r="K55" s="44">
        <v>0</v>
      </c>
      <c r="L55" s="44">
        <v>0</v>
      </c>
      <c r="M55" s="44">
        <v>0</v>
      </c>
      <c r="N55" s="44">
        <v>0</v>
      </c>
      <c r="O55" s="44">
        <v>0</v>
      </c>
      <c r="P55" s="44">
        <v>0</v>
      </c>
      <c r="Q55" s="44">
        <v>0</v>
      </c>
      <c r="S55" s="44">
        <v>0</v>
      </c>
      <c r="T55" s="44">
        <v>0</v>
      </c>
      <c r="U55" s="44">
        <v>0</v>
      </c>
      <c r="V55" s="44">
        <v>0</v>
      </c>
      <c r="W55" s="44">
        <v>0</v>
      </c>
      <c r="X55" s="44">
        <v>0</v>
      </c>
      <c r="Y55" s="44">
        <v>0</v>
      </c>
      <c r="Z55" s="44">
        <v>0</v>
      </c>
      <c r="AA55" s="44">
        <v>0</v>
      </c>
      <c r="AB55" s="44">
        <v>0</v>
      </c>
      <c r="AC55" s="44">
        <v>0</v>
      </c>
      <c r="AD55" s="44">
        <v>0</v>
      </c>
      <c r="AE55" s="44">
        <v>0</v>
      </c>
      <c r="AG55" s="44">
        <v>0</v>
      </c>
      <c r="AH55" s="44">
        <v>0</v>
      </c>
      <c r="AI55" s="44">
        <v>0</v>
      </c>
      <c r="AJ55" s="44">
        <v>0</v>
      </c>
      <c r="AK55" s="44">
        <v>0</v>
      </c>
      <c r="AL55" s="44">
        <v>0</v>
      </c>
      <c r="AM55" s="44">
        <v>0</v>
      </c>
      <c r="AN55" s="44">
        <v>0</v>
      </c>
      <c r="AO55" s="44">
        <v>0</v>
      </c>
      <c r="AP55" s="44">
        <v>0</v>
      </c>
      <c r="AQ55" s="44">
        <v>0</v>
      </c>
      <c r="AR55" s="44">
        <v>0</v>
      </c>
      <c r="AS55" s="44">
        <v>0</v>
      </c>
      <c r="AU55" s="44">
        <v>0</v>
      </c>
      <c r="AV55" s="44">
        <v>0</v>
      </c>
      <c r="AW55" s="44">
        <v>0</v>
      </c>
      <c r="AX55" s="44">
        <v>0</v>
      </c>
      <c r="AY55" s="44">
        <v>0</v>
      </c>
      <c r="AZ55" s="44">
        <v>0</v>
      </c>
      <c r="BA55" s="44">
        <v>0</v>
      </c>
      <c r="BB55" s="44">
        <v>0</v>
      </c>
      <c r="BC55" s="44">
        <v>0</v>
      </c>
      <c r="BD55" s="44">
        <v>0</v>
      </c>
      <c r="BE55" s="44">
        <v>0</v>
      </c>
      <c r="BF55" s="44">
        <v>0</v>
      </c>
      <c r="BG55" s="44">
        <v>0</v>
      </c>
      <c r="BI55" s="44">
        <v>0</v>
      </c>
      <c r="BJ55" s="44">
        <v>0</v>
      </c>
      <c r="BK55" s="44">
        <v>0</v>
      </c>
      <c r="BL55" s="44">
        <v>0</v>
      </c>
      <c r="BM55" s="44">
        <v>0</v>
      </c>
      <c r="BN55" s="44">
        <v>0</v>
      </c>
      <c r="BO55" s="44">
        <v>0</v>
      </c>
      <c r="BP55" s="44">
        <v>0</v>
      </c>
      <c r="BQ55" s="44">
        <v>0</v>
      </c>
      <c r="BR55" s="44">
        <v>0</v>
      </c>
      <c r="BS55" s="44">
        <v>0</v>
      </c>
      <c r="BT55" s="44">
        <v>0</v>
      </c>
      <c r="BU55" s="44">
        <v>0</v>
      </c>
      <c r="BW55" s="44">
        <v>0</v>
      </c>
      <c r="BX55" s="44">
        <v>0</v>
      </c>
      <c r="BY55" s="44">
        <v>0</v>
      </c>
      <c r="BZ55" s="44">
        <v>0</v>
      </c>
      <c r="CA55" s="44">
        <v>0</v>
      </c>
      <c r="CB55" s="44">
        <v>0</v>
      </c>
      <c r="CC55" s="44">
        <v>0</v>
      </c>
      <c r="CD55" s="44">
        <v>0</v>
      </c>
      <c r="CE55" s="44">
        <v>0</v>
      </c>
      <c r="CF55" s="44">
        <v>0</v>
      </c>
      <c r="CG55" s="44">
        <v>0</v>
      </c>
      <c r="CH55" s="44">
        <v>0</v>
      </c>
      <c r="CI55" s="44">
        <v>0</v>
      </c>
      <c r="CJ55" s="113"/>
      <c r="CK55" s="44">
        <v>2.359</v>
      </c>
      <c r="CL55" s="44">
        <v>0</v>
      </c>
      <c r="CM55" s="44">
        <v>0</v>
      </c>
      <c r="CN55" s="44">
        <v>2.359</v>
      </c>
      <c r="CO55" s="44">
        <v>0</v>
      </c>
      <c r="CP55" s="44">
        <v>0</v>
      </c>
      <c r="CQ55" s="44">
        <v>0</v>
      </c>
      <c r="CR55" s="44">
        <v>0</v>
      </c>
      <c r="CS55" s="44">
        <v>0</v>
      </c>
      <c r="CT55" s="44">
        <v>0</v>
      </c>
      <c r="CU55" s="44">
        <v>0</v>
      </c>
      <c r="CV55" s="44">
        <v>0</v>
      </c>
      <c r="CW55" s="44">
        <v>0</v>
      </c>
      <c r="CY55" s="44">
        <v>0</v>
      </c>
      <c r="CZ55" s="44">
        <v>0</v>
      </c>
      <c r="DA55" s="44">
        <v>0</v>
      </c>
      <c r="DB55" s="44">
        <v>0</v>
      </c>
      <c r="DC55" s="44">
        <v>0</v>
      </c>
      <c r="DD55" s="44">
        <v>0</v>
      </c>
      <c r="DE55" s="44">
        <v>0</v>
      </c>
      <c r="DF55" s="44">
        <v>0</v>
      </c>
      <c r="DG55" s="45">
        <v>0</v>
      </c>
      <c r="DH55" s="45">
        <v>0</v>
      </c>
      <c r="DI55" s="45">
        <v>0</v>
      </c>
      <c r="DJ55" s="45">
        <v>0</v>
      </c>
      <c r="DK55" s="45">
        <v>0</v>
      </c>
      <c r="DM55" s="44">
        <v>0</v>
      </c>
      <c r="DN55" s="44">
        <v>0</v>
      </c>
      <c r="DO55" s="44">
        <v>0</v>
      </c>
      <c r="DP55" s="44">
        <v>0</v>
      </c>
      <c r="DQ55" s="44">
        <v>0</v>
      </c>
      <c r="DR55" s="44">
        <v>0</v>
      </c>
      <c r="DS55" s="44">
        <v>0</v>
      </c>
      <c r="DT55" s="44">
        <v>0</v>
      </c>
      <c r="DU55" s="45">
        <v>0</v>
      </c>
      <c r="DV55" s="45">
        <v>0</v>
      </c>
      <c r="DW55" s="45">
        <v>0</v>
      </c>
      <c r="DX55" s="45">
        <v>0</v>
      </c>
      <c r="DY55" s="45">
        <v>0</v>
      </c>
      <c r="EA55" s="44">
        <v>0</v>
      </c>
      <c r="EB55" s="44">
        <v>0</v>
      </c>
      <c r="EC55" s="44">
        <v>0</v>
      </c>
      <c r="ED55" s="44">
        <v>0</v>
      </c>
      <c r="EE55" s="44">
        <v>0</v>
      </c>
      <c r="EF55" s="44">
        <v>0</v>
      </c>
      <c r="EG55" s="44">
        <v>0</v>
      </c>
      <c r="EH55" s="44">
        <v>0</v>
      </c>
      <c r="EI55" s="44">
        <v>0</v>
      </c>
      <c r="EJ55" s="45">
        <v>0</v>
      </c>
      <c r="EK55" s="45">
        <v>0</v>
      </c>
      <c r="EL55" s="45">
        <v>0</v>
      </c>
      <c r="EM55" s="45">
        <v>0</v>
      </c>
      <c r="EO55" s="44">
        <v>0</v>
      </c>
      <c r="EP55" s="44">
        <f t="shared" si="93"/>
        <v>0</v>
      </c>
      <c r="EQ55" s="58">
        <v>0</v>
      </c>
      <c r="ER55" s="58">
        <v>0</v>
      </c>
      <c r="ES55" s="58">
        <v>0</v>
      </c>
      <c r="ET55" s="58">
        <v>0</v>
      </c>
      <c r="EU55" s="58">
        <v>0</v>
      </c>
      <c r="EV55" s="58">
        <v>0</v>
      </c>
      <c r="EW55" s="58">
        <v>0</v>
      </c>
      <c r="EX55" s="58">
        <v>0</v>
      </c>
      <c r="EY55" s="58">
        <v>0</v>
      </c>
      <c r="EZ55" s="58">
        <v>0</v>
      </c>
      <c r="FA55" s="58">
        <v>0</v>
      </c>
      <c r="FB55" s="58">
        <v>0</v>
      </c>
      <c r="FC55" s="49"/>
      <c r="FE55" s="44">
        <v>0</v>
      </c>
      <c r="FF55" s="44">
        <v>0</v>
      </c>
      <c r="FG55" s="58">
        <v>0</v>
      </c>
      <c r="FH55" s="58">
        <v>0</v>
      </c>
      <c r="FI55" s="58">
        <v>0</v>
      </c>
      <c r="FJ55" s="58">
        <v>0</v>
      </c>
      <c r="FK55" s="58">
        <v>0</v>
      </c>
      <c r="FL55" s="58">
        <v>0</v>
      </c>
      <c r="FM55" s="58">
        <v>0</v>
      </c>
      <c r="FN55" s="58">
        <v>0</v>
      </c>
      <c r="FO55" s="58">
        <v>0</v>
      </c>
      <c r="FP55" s="58">
        <v>0</v>
      </c>
      <c r="FQ55" s="58">
        <v>0</v>
      </c>
      <c r="FR55" s="58">
        <v>0</v>
      </c>
    </row>
    <row r="56" spans="2:175" outlineLevel="1" x14ac:dyDescent="0.25">
      <c r="B56" s="118">
        <v>96</v>
      </c>
      <c r="C56" s="130" t="s">
        <v>222</v>
      </c>
      <c r="D56" s="105"/>
      <c r="E56" s="44">
        <v>0</v>
      </c>
      <c r="F56" s="44">
        <v>0</v>
      </c>
      <c r="G56" s="44">
        <v>0</v>
      </c>
      <c r="H56" s="44">
        <v>0</v>
      </c>
      <c r="I56" s="44">
        <v>0</v>
      </c>
      <c r="J56" s="44">
        <v>0</v>
      </c>
      <c r="K56" s="44">
        <v>0</v>
      </c>
      <c r="L56" s="44">
        <v>0</v>
      </c>
      <c r="M56" s="44">
        <v>0</v>
      </c>
      <c r="N56" s="44">
        <v>0</v>
      </c>
      <c r="O56" s="44">
        <v>0</v>
      </c>
      <c r="P56" s="44">
        <v>0</v>
      </c>
      <c r="Q56" s="44">
        <v>0</v>
      </c>
      <c r="S56" s="44">
        <v>0</v>
      </c>
      <c r="T56" s="44">
        <v>0</v>
      </c>
      <c r="U56" s="44">
        <v>0</v>
      </c>
      <c r="V56" s="44">
        <v>0</v>
      </c>
      <c r="W56" s="44">
        <v>0</v>
      </c>
      <c r="X56" s="44">
        <v>0</v>
      </c>
      <c r="Y56" s="44">
        <v>0</v>
      </c>
      <c r="Z56" s="44">
        <v>0</v>
      </c>
      <c r="AA56" s="44">
        <v>0</v>
      </c>
      <c r="AB56" s="44">
        <v>0</v>
      </c>
      <c r="AC56" s="44">
        <v>0</v>
      </c>
      <c r="AD56" s="44">
        <v>0</v>
      </c>
      <c r="AE56" s="44">
        <v>0</v>
      </c>
      <c r="AG56" s="44">
        <v>0</v>
      </c>
      <c r="AH56" s="44">
        <v>0</v>
      </c>
      <c r="AI56" s="44">
        <v>0</v>
      </c>
      <c r="AJ56" s="44">
        <v>0</v>
      </c>
      <c r="AK56" s="44">
        <v>0</v>
      </c>
      <c r="AL56" s="44">
        <v>0</v>
      </c>
      <c r="AM56" s="44">
        <v>0</v>
      </c>
      <c r="AN56" s="44">
        <v>0</v>
      </c>
      <c r="AO56" s="44">
        <v>0</v>
      </c>
      <c r="AP56" s="44">
        <v>0</v>
      </c>
      <c r="AQ56" s="44">
        <v>0</v>
      </c>
      <c r="AR56" s="44">
        <v>0</v>
      </c>
      <c r="AS56" s="44">
        <v>0</v>
      </c>
      <c r="AU56" s="44">
        <v>0</v>
      </c>
      <c r="AV56" s="44">
        <v>0</v>
      </c>
      <c r="AW56" s="44">
        <v>0</v>
      </c>
      <c r="AX56" s="44">
        <v>0</v>
      </c>
      <c r="AY56" s="44">
        <v>0</v>
      </c>
      <c r="AZ56" s="44">
        <v>0</v>
      </c>
      <c r="BA56" s="44">
        <v>0</v>
      </c>
      <c r="BB56" s="44">
        <v>0</v>
      </c>
      <c r="BC56" s="44">
        <v>0</v>
      </c>
      <c r="BD56" s="44">
        <v>0</v>
      </c>
      <c r="BE56" s="44">
        <v>0</v>
      </c>
      <c r="BF56" s="44">
        <v>0</v>
      </c>
      <c r="BG56" s="44">
        <v>0</v>
      </c>
      <c r="BI56" s="44">
        <v>0</v>
      </c>
      <c r="BJ56" s="44">
        <v>0</v>
      </c>
      <c r="BK56" s="44">
        <v>0</v>
      </c>
      <c r="BL56" s="44">
        <v>0</v>
      </c>
      <c r="BM56" s="44">
        <v>0</v>
      </c>
      <c r="BN56" s="44">
        <v>0</v>
      </c>
      <c r="BO56" s="44">
        <v>0</v>
      </c>
      <c r="BP56" s="44">
        <v>0</v>
      </c>
      <c r="BQ56" s="44">
        <v>0</v>
      </c>
      <c r="BR56" s="44">
        <v>0</v>
      </c>
      <c r="BS56" s="44">
        <v>0</v>
      </c>
      <c r="BT56" s="44">
        <v>0</v>
      </c>
      <c r="BU56" s="44">
        <v>0</v>
      </c>
      <c r="BW56" s="44">
        <v>0</v>
      </c>
      <c r="BX56" s="44">
        <v>0</v>
      </c>
      <c r="BY56" s="44">
        <v>0</v>
      </c>
      <c r="BZ56" s="44">
        <v>0</v>
      </c>
      <c r="CA56" s="44">
        <v>0</v>
      </c>
      <c r="CB56" s="44">
        <v>0</v>
      </c>
      <c r="CC56" s="44">
        <v>0</v>
      </c>
      <c r="CD56" s="44">
        <v>0</v>
      </c>
      <c r="CE56" s="44">
        <v>0</v>
      </c>
      <c r="CF56" s="44">
        <v>0</v>
      </c>
      <c r="CG56" s="44">
        <v>0</v>
      </c>
      <c r="CH56" s="44">
        <v>0</v>
      </c>
      <c r="CI56" s="44">
        <v>0</v>
      </c>
      <c r="CJ56" s="113"/>
      <c r="CK56" s="44">
        <v>0</v>
      </c>
      <c r="CL56" s="44">
        <v>0</v>
      </c>
      <c r="CM56" s="44">
        <v>0</v>
      </c>
      <c r="CN56" s="44">
        <v>0</v>
      </c>
      <c r="CO56" s="44">
        <v>0</v>
      </c>
      <c r="CP56" s="44">
        <v>0</v>
      </c>
      <c r="CQ56" s="44">
        <v>0</v>
      </c>
      <c r="CR56" s="44">
        <v>0</v>
      </c>
      <c r="CS56" s="44">
        <v>0</v>
      </c>
      <c r="CT56" s="44">
        <v>0</v>
      </c>
      <c r="CU56" s="44">
        <v>0</v>
      </c>
      <c r="CV56" s="44">
        <v>0</v>
      </c>
      <c r="CW56" s="44">
        <v>0</v>
      </c>
      <c r="CY56" s="44">
        <v>0</v>
      </c>
      <c r="CZ56" s="44">
        <v>0</v>
      </c>
      <c r="DA56" s="44">
        <v>0</v>
      </c>
      <c r="DB56" s="44">
        <v>0</v>
      </c>
      <c r="DC56" s="44">
        <v>0</v>
      </c>
      <c r="DD56" s="44">
        <v>0</v>
      </c>
      <c r="DE56" s="44">
        <v>0</v>
      </c>
      <c r="DF56" s="44">
        <v>0</v>
      </c>
      <c r="DG56" s="45">
        <v>0</v>
      </c>
      <c r="DH56" s="45">
        <v>0</v>
      </c>
      <c r="DI56" s="45">
        <v>0</v>
      </c>
      <c r="DJ56" s="45">
        <v>0</v>
      </c>
      <c r="DK56" s="45">
        <v>0</v>
      </c>
      <c r="DM56" s="44">
        <v>0</v>
      </c>
      <c r="DN56" s="44">
        <v>0</v>
      </c>
      <c r="DO56" s="44">
        <v>0</v>
      </c>
      <c r="DP56" s="44">
        <v>0</v>
      </c>
      <c r="DQ56" s="44">
        <v>0</v>
      </c>
      <c r="DR56" s="44">
        <v>0</v>
      </c>
      <c r="DS56" s="44">
        <v>0</v>
      </c>
      <c r="DT56" s="44">
        <v>0</v>
      </c>
      <c r="DU56" s="45">
        <v>0</v>
      </c>
      <c r="DV56" s="45">
        <v>0</v>
      </c>
      <c r="DW56" s="45">
        <v>0</v>
      </c>
      <c r="DX56" s="45">
        <v>0</v>
      </c>
      <c r="DY56" s="45">
        <v>0</v>
      </c>
      <c r="EA56" s="44">
        <v>0</v>
      </c>
      <c r="EB56" s="44">
        <v>0</v>
      </c>
      <c r="EC56" s="44">
        <v>0</v>
      </c>
      <c r="ED56" s="44">
        <v>0</v>
      </c>
      <c r="EE56" s="44">
        <v>0</v>
      </c>
      <c r="EF56" s="44">
        <v>0</v>
      </c>
      <c r="EG56" s="44">
        <v>0</v>
      </c>
      <c r="EH56" s="44">
        <v>0</v>
      </c>
      <c r="EI56" s="44">
        <v>0</v>
      </c>
      <c r="EJ56" s="45">
        <v>0</v>
      </c>
      <c r="EK56" s="45">
        <v>0</v>
      </c>
      <c r="EL56" s="45">
        <v>0</v>
      </c>
      <c r="EM56" s="45">
        <v>0</v>
      </c>
      <c r="EO56" s="44">
        <v>0</v>
      </c>
      <c r="EP56" s="44">
        <f t="shared" si="93"/>
        <v>0</v>
      </c>
      <c r="EQ56" s="58">
        <v>0</v>
      </c>
      <c r="ER56" s="58">
        <v>0</v>
      </c>
      <c r="ES56" s="58">
        <v>0</v>
      </c>
      <c r="ET56" s="58">
        <v>0</v>
      </c>
      <c r="EU56" s="58">
        <v>0</v>
      </c>
      <c r="EV56" s="58">
        <v>0</v>
      </c>
      <c r="EW56" s="58">
        <v>0</v>
      </c>
      <c r="EX56" s="58">
        <v>0</v>
      </c>
      <c r="EY56" s="58">
        <v>0</v>
      </c>
      <c r="EZ56" s="58">
        <v>0</v>
      </c>
      <c r="FA56" s="58">
        <v>0</v>
      </c>
      <c r="FB56" s="58">
        <v>0</v>
      </c>
      <c r="FC56" s="49"/>
      <c r="FE56" s="44">
        <v>0</v>
      </c>
      <c r="FF56" s="44">
        <v>0</v>
      </c>
      <c r="FG56" s="58">
        <v>0</v>
      </c>
      <c r="FH56" s="58">
        <v>0</v>
      </c>
      <c r="FI56" s="58">
        <v>0</v>
      </c>
      <c r="FJ56" s="58">
        <v>0</v>
      </c>
      <c r="FK56" s="58">
        <v>0</v>
      </c>
      <c r="FL56" s="58">
        <v>0</v>
      </c>
      <c r="FM56" s="58">
        <v>0</v>
      </c>
      <c r="FN56" s="58">
        <v>0</v>
      </c>
      <c r="FO56" s="58">
        <v>0</v>
      </c>
      <c r="FP56" s="58">
        <v>0</v>
      </c>
      <c r="FQ56" s="58">
        <v>0</v>
      </c>
      <c r="FR56" s="58">
        <v>0</v>
      </c>
    </row>
    <row r="57" spans="2:175" outlineLevel="1" x14ac:dyDescent="0.25">
      <c r="B57" s="118">
        <v>97</v>
      </c>
      <c r="C57" s="130" t="s">
        <v>223</v>
      </c>
      <c r="D57" s="105"/>
      <c r="E57" s="44">
        <v>0</v>
      </c>
      <c r="F57" s="44">
        <v>0</v>
      </c>
      <c r="G57" s="44">
        <v>0</v>
      </c>
      <c r="H57" s="44">
        <v>0</v>
      </c>
      <c r="I57" s="44">
        <v>0</v>
      </c>
      <c r="J57" s="44">
        <v>0</v>
      </c>
      <c r="K57" s="44">
        <v>0</v>
      </c>
      <c r="L57" s="44">
        <v>0</v>
      </c>
      <c r="M57" s="44">
        <v>0</v>
      </c>
      <c r="N57" s="44">
        <v>0</v>
      </c>
      <c r="O57" s="44">
        <v>0</v>
      </c>
      <c r="P57" s="44">
        <v>0</v>
      </c>
      <c r="Q57" s="44">
        <v>0</v>
      </c>
      <c r="S57" s="44">
        <v>0</v>
      </c>
      <c r="T57" s="44">
        <v>0</v>
      </c>
      <c r="U57" s="44">
        <v>0</v>
      </c>
      <c r="V57" s="44">
        <v>0</v>
      </c>
      <c r="W57" s="44">
        <v>0</v>
      </c>
      <c r="X57" s="44">
        <v>0</v>
      </c>
      <c r="Y57" s="44">
        <v>0</v>
      </c>
      <c r="Z57" s="44">
        <v>0</v>
      </c>
      <c r="AA57" s="44">
        <v>0</v>
      </c>
      <c r="AB57" s="44">
        <v>0</v>
      </c>
      <c r="AC57" s="44">
        <v>0</v>
      </c>
      <c r="AD57" s="44">
        <v>0</v>
      </c>
      <c r="AE57" s="44">
        <v>0</v>
      </c>
      <c r="AG57" s="44">
        <v>10.635</v>
      </c>
      <c r="AH57" s="44">
        <v>0</v>
      </c>
      <c r="AI57" s="44">
        <v>0</v>
      </c>
      <c r="AJ57" s="44">
        <v>0</v>
      </c>
      <c r="AK57" s="44">
        <v>0</v>
      </c>
      <c r="AL57" s="44">
        <v>0</v>
      </c>
      <c r="AM57" s="44">
        <v>0</v>
      </c>
      <c r="AN57" s="44">
        <v>0</v>
      </c>
      <c r="AO57" s="44">
        <v>0</v>
      </c>
      <c r="AP57" s="44">
        <v>0</v>
      </c>
      <c r="AQ57" s="44">
        <v>3.2509999999999999</v>
      </c>
      <c r="AR57" s="44">
        <v>3.6920000000000002</v>
      </c>
      <c r="AS57" s="44">
        <v>3.6920000000000002</v>
      </c>
      <c r="AU57" s="44">
        <v>46.466999999999999</v>
      </c>
      <c r="AV57" s="44">
        <v>3.6920000000000002</v>
      </c>
      <c r="AW57" s="44">
        <v>3.6920000000000002</v>
      </c>
      <c r="AX57" s="44">
        <v>3.6920000000000002</v>
      </c>
      <c r="AY57" s="44">
        <v>3.948</v>
      </c>
      <c r="AZ57" s="44">
        <v>3.948</v>
      </c>
      <c r="BA57" s="44">
        <v>3.968</v>
      </c>
      <c r="BB57" s="44">
        <v>3.968</v>
      </c>
      <c r="BC57" s="44">
        <v>3.968</v>
      </c>
      <c r="BD57" s="44">
        <v>4.1529999999999996</v>
      </c>
      <c r="BE57" s="44">
        <v>4.1529999999999996</v>
      </c>
      <c r="BF57" s="44">
        <v>4.1529999999999996</v>
      </c>
      <c r="BG57" s="44">
        <v>3.1320000000000001</v>
      </c>
      <c r="BI57" s="44">
        <v>36.750999999999998</v>
      </c>
      <c r="BJ57" s="44">
        <v>2.609</v>
      </c>
      <c r="BK57" s="44">
        <v>2.9670000000000001</v>
      </c>
      <c r="BL57" s="44">
        <v>2.9670000000000001</v>
      </c>
      <c r="BM57" s="44">
        <v>2.9670000000000001</v>
      </c>
      <c r="BN57" s="44">
        <v>2.9670000000000001</v>
      </c>
      <c r="BO57" s="44">
        <v>2.9670000000000001</v>
      </c>
      <c r="BP57" s="44">
        <v>2.9670000000000001</v>
      </c>
      <c r="BQ57" s="44">
        <v>2.9670000000000001</v>
      </c>
      <c r="BR57" s="44">
        <v>2.9670000000000001</v>
      </c>
      <c r="BS57" s="44">
        <v>3.07</v>
      </c>
      <c r="BT57" s="44">
        <v>3.07</v>
      </c>
      <c r="BU57" s="44">
        <v>4.266</v>
      </c>
      <c r="BW57" s="44">
        <v>35.959000000000003</v>
      </c>
      <c r="BX57" s="44">
        <v>2.214</v>
      </c>
      <c r="BY57" s="44">
        <v>2.4089999999999998</v>
      </c>
      <c r="BZ57" s="44">
        <v>2.9260000000000002</v>
      </c>
      <c r="CA57" s="44">
        <v>2.9260000000000002</v>
      </c>
      <c r="CB57" s="44">
        <v>3.149</v>
      </c>
      <c r="CC57" s="44">
        <v>3.149</v>
      </c>
      <c r="CD57" s="44">
        <v>3.149</v>
      </c>
      <c r="CE57" s="44">
        <v>3.617</v>
      </c>
      <c r="CF57" s="44">
        <v>3.149</v>
      </c>
      <c r="CG57" s="44">
        <v>3.169</v>
      </c>
      <c r="CH57" s="44">
        <v>3.0510000000000002</v>
      </c>
      <c r="CI57" s="44">
        <v>3.0510000000000002</v>
      </c>
      <c r="CJ57" s="113"/>
      <c r="CK57" s="44">
        <v>34.424769999999995</v>
      </c>
      <c r="CL57" s="44">
        <v>2.9727999999999999</v>
      </c>
      <c r="CM57" s="44">
        <v>2.9729999999999999</v>
      </c>
      <c r="CN57" s="44">
        <v>2.4340000000000002</v>
      </c>
      <c r="CO57" s="44">
        <v>2.9729999999999999</v>
      </c>
      <c r="CP57" s="44">
        <v>2.9729999999999999</v>
      </c>
      <c r="CQ57" s="44">
        <v>2.4340000000000002</v>
      </c>
      <c r="CR57" s="44">
        <v>2.93</v>
      </c>
      <c r="CS57" s="44">
        <v>2.9484699999999999</v>
      </c>
      <c r="CT57" s="44">
        <v>2.9665300000000001</v>
      </c>
      <c r="CU57" s="44">
        <v>2.9665300000000001</v>
      </c>
      <c r="CV57" s="44">
        <v>2.9665300000000001</v>
      </c>
      <c r="CW57" s="44">
        <v>2.8869099999999999</v>
      </c>
      <c r="CY57" s="44">
        <v>43.305959999999999</v>
      </c>
      <c r="CZ57" s="44">
        <v>2.8869099999999999</v>
      </c>
      <c r="DA57" s="44">
        <v>3.44815</v>
      </c>
      <c r="DB57" s="44">
        <v>3.44815</v>
      </c>
      <c r="DC57" s="44">
        <v>3.44815</v>
      </c>
      <c r="DD57" s="44">
        <v>3.8776999999999999</v>
      </c>
      <c r="DE57" s="44">
        <v>3.5283199999999999</v>
      </c>
      <c r="DF57" s="44">
        <v>3.5283199999999999</v>
      </c>
      <c r="DG57" s="45">
        <v>3.5283199999999999</v>
      </c>
      <c r="DH57" s="45">
        <v>3.5283199999999999</v>
      </c>
      <c r="DI57" s="45">
        <v>3.83779</v>
      </c>
      <c r="DJ57" s="45">
        <v>3.9761299999999999</v>
      </c>
      <c r="DK57" s="45">
        <v>4.2697000000000003</v>
      </c>
      <c r="DM57" s="44">
        <v>43.796349999999997</v>
      </c>
      <c r="DN57" s="44">
        <v>4.2697000000000003</v>
      </c>
      <c r="DO57" s="44">
        <v>4.2697000000000003</v>
      </c>
      <c r="DP57" s="44">
        <v>4.2697000000000003</v>
      </c>
      <c r="DQ57" s="44">
        <v>4.2697000000000003</v>
      </c>
      <c r="DR57" s="44">
        <v>3.2789100000000002</v>
      </c>
      <c r="DS57" s="44">
        <v>3.2789100000000002</v>
      </c>
      <c r="DT57" s="44">
        <v>3.2789100000000002</v>
      </c>
      <c r="DU57" s="45">
        <v>3.1136400000000002</v>
      </c>
      <c r="DV57" s="45">
        <v>3.3921600000000001</v>
      </c>
      <c r="DW57" s="45">
        <v>3.3921600000000001</v>
      </c>
      <c r="DX57" s="45">
        <v>3.4914299999999998</v>
      </c>
      <c r="DY57" s="45">
        <v>3.4914299999999998</v>
      </c>
      <c r="EA57" s="44">
        <v>45.11101</v>
      </c>
      <c r="EB57" s="44">
        <v>1.09111</v>
      </c>
      <c r="EC57" s="44">
        <v>4.9696800000000003</v>
      </c>
      <c r="ED57" s="44">
        <v>5.0989899999999997</v>
      </c>
      <c r="EE57" s="44">
        <v>6.05375</v>
      </c>
      <c r="EF57" s="44">
        <v>6.3125999999999998</v>
      </c>
      <c r="EG57" s="44">
        <v>6.3125999999999998</v>
      </c>
      <c r="EH57" s="44">
        <v>8.9289500000000004</v>
      </c>
      <c r="EI57" s="44">
        <v>6.3433299999999999</v>
      </c>
      <c r="EJ57" s="45">
        <v>0</v>
      </c>
      <c r="EK57" s="45">
        <v>0</v>
      </c>
      <c r="EL57" s="45">
        <v>0</v>
      </c>
      <c r="EM57" s="45">
        <v>0</v>
      </c>
      <c r="EO57" s="44">
        <v>88</v>
      </c>
      <c r="EP57" s="44">
        <f t="shared" si="93"/>
        <v>98.678619999999995</v>
      </c>
      <c r="EQ57" s="58">
        <v>6.7667600000000006</v>
      </c>
      <c r="ER57" s="58">
        <v>6.7780800000000001</v>
      </c>
      <c r="ES57" s="58">
        <v>7.5511200000000001</v>
      </c>
      <c r="ET57" s="58">
        <v>8.0146499999999996</v>
      </c>
      <c r="EU57" s="58">
        <v>8.0146499999999996</v>
      </c>
      <c r="EV57" s="58">
        <v>10.765270000000001</v>
      </c>
      <c r="EW57" s="58">
        <v>9.7217400000000005</v>
      </c>
      <c r="EX57" s="58">
        <v>7.9576700000000002</v>
      </c>
      <c r="EY57" s="58">
        <v>8.2771699999999999</v>
      </c>
      <c r="EZ57" s="58">
        <v>8.2771699999999999</v>
      </c>
      <c r="FA57" s="58">
        <v>8.2771699999999999</v>
      </c>
      <c r="FB57" s="58">
        <v>8.2771699999999999</v>
      </c>
      <c r="FC57" s="49"/>
      <c r="FE57" s="44">
        <v>98</v>
      </c>
      <c r="FF57" s="44">
        <f>EP57*120%</f>
        <v>118.41434399999999</v>
      </c>
      <c r="FG57" s="58">
        <v>0</v>
      </c>
      <c r="FH57" s="58">
        <v>0</v>
      </c>
      <c r="FI57" s="58">
        <v>0</v>
      </c>
      <c r="FJ57" s="58">
        <v>0</v>
      </c>
      <c r="FK57" s="58">
        <v>0</v>
      </c>
      <c r="FL57" s="58">
        <v>0</v>
      </c>
      <c r="FM57" s="58">
        <v>0</v>
      </c>
      <c r="FN57" s="58">
        <v>0</v>
      </c>
      <c r="FO57" s="58">
        <v>0</v>
      </c>
      <c r="FP57" s="58">
        <v>0</v>
      </c>
      <c r="FQ57" s="58">
        <v>0</v>
      </c>
      <c r="FR57" s="58">
        <v>0</v>
      </c>
    </row>
    <row r="58" spans="2:175" outlineLevel="1" x14ac:dyDescent="0.25">
      <c r="B58" s="118">
        <v>98</v>
      </c>
      <c r="C58" s="130" t="s">
        <v>224</v>
      </c>
      <c r="D58" s="105"/>
      <c r="E58" s="44">
        <v>0</v>
      </c>
      <c r="F58" s="44">
        <v>0</v>
      </c>
      <c r="G58" s="44">
        <v>0</v>
      </c>
      <c r="H58" s="44">
        <v>0</v>
      </c>
      <c r="I58" s="44">
        <v>0</v>
      </c>
      <c r="J58" s="44">
        <v>0</v>
      </c>
      <c r="K58" s="44">
        <v>0</v>
      </c>
      <c r="L58" s="44">
        <v>0</v>
      </c>
      <c r="M58" s="44">
        <v>0</v>
      </c>
      <c r="N58" s="44">
        <v>0</v>
      </c>
      <c r="O58" s="44">
        <v>0</v>
      </c>
      <c r="P58" s="44">
        <v>0</v>
      </c>
      <c r="Q58" s="44">
        <v>0</v>
      </c>
      <c r="S58" s="44">
        <v>0</v>
      </c>
      <c r="T58" s="44">
        <v>0</v>
      </c>
      <c r="U58" s="44">
        <v>0</v>
      </c>
      <c r="V58" s="44">
        <v>0</v>
      </c>
      <c r="W58" s="44">
        <v>0</v>
      </c>
      <c r="X58" s="44">
        <v>0</v>
      </c>
      <c r="Y58" s="44">
        <v>0</v>
      </c>
      <c r="Z58" s="44">
        <v>0</v>
      </c>
      <c r="AA58" s="44">
        <v>0</v>
      </c>
      <c r="AB58" s="44">
        <v>0</v>
      </c>
      <c r="AC58" s="44">
        <v>0</v>
      </c>
      <c r="AD58" s="44">
        <v>0</v>
      </c>
      <c r="AE58" s="44">
        <v>0</v>
      </c>
      <c r="AG58" s="44">
        <v>0</v>
      </c>
      <c r="AH58" s="44">
        <v>0</v>
      </c>
      <c r="AI58" s="44">
        <v>0</v>
      </c>
      <c r="AJ58" s="44">
        <v>0</v>
      </c>
      <c r="AK58" s="44">
        <v>0</v>
      </c>
      <c r="AL58" s="44">
        <v>0</v>
      </c>
      <c r="AM58" s="44">
        <v>0</v>
      </c>
      <c r="AN58" s="44">
        <v>0</v>
      </c>
      <c r="AO58" s="44">
        <v>0</v>
      </c>
      <c r="AP58" s="44">
        <v>0</v>
      </c>
      <c r="AQ58" s="44">
        <v>0</v>
      </c>
      <c r="AR58" s="44">
        <v>0</v>
      </c>
      <c r="AS58" s="44">
        <v>0</v>
      </c>
      <c r="AU58" s="44">
        <v>0</v>
      </c>
      <c r="AV58" s="44">
        <v>0</v>
      </c>
      <c r="AW58" s="44">
        <v>0</v>
      </c>
      <c r="AX58" s="44">
        <v>0</v>
      </c>
      <c r="AY58" s="44">
        <v>0</v>
      </c>
      <c r="AZ58" s="44">
        <v>0</v>
      </c>
      <c r="BA58" s="44">
        <v>0</v>
      </c>
      <c r="BB58" s="44">
        <v>0</v>
      </c>
      <c r="BC58" s="44">
        <v>0</v>
      </c>
      <c r="BD58" s="44">
        <v>0</v>
      </c>
      <c r="BE58" s="44">
        <v>0</v>
      </c>
      <c r="BF58" s="44">
        <v>0</v>
      </c>
      <c r="BG58" s="44">
        <v>0</v>
      </c>
      <c r="BI58" s="44">
        <v>0</v>
      </c>
      <c r="BJ58" s="44">
        <v>0</v>
      </c>
      <c r="BK58" s="44">
        <v>0</v>
      </c>
      <c r="BL58" s="44">
        <v>0</v>
      </c>
      <c r="BM58" s="44">
        <v>0</v>
      </c>
      <c r="BN58" s="44">
        <v>0</v>
      </c>
      <c r="BO58" s="44">
        <v>0</v>
      </c>
      <c r="BP58" s="44">
        <v>0</v>
      </c>
      <c r="BQ58" s="44">
        <v>0</v>
      </c>
      <c r="BR58" s="44">
        <v>0</v>
      </c>
      <c r="BS58" s="44">
        <v>0</v>
      </c>
      <c r="BT58" s="44">
        <v>0</v>
      </c>
      <c r="BU58" s="44">
        <v>0</v>
      </c>
      <c r="BW58" s="44">
        <v>0</v>
      </c>
      <c r="BX58" s="44">
        <v>0</v>
      </c>
      <c r="BY58" s="44">
        <v>0</v>
      </c>
      <c r="BZ58" s="44">
        <v>0</v>
      </c>
      <c r="CA58" s="44">
        <v>0</v>
      </c>
      <c r="CB58" s="44">
        <v>0</v>
      </c>
      <c r="CC58" s="44">
        <v>0</v>
      </c>
      <c r="CD58" s="44">
        <v>0</v>
      </c>
      <c r="CE58" s="44">
        <v>0</v>
      </c>
      <c r="CF58" s="44">
        <v>0</v>
      </c>
      <c r="CG58" s="44">
        <v>0</v>
      </c>
      <c r="CH58" s="44">
        <v>0</v>
      </c>
      <c r="CI58" s="44">
        <v>0</v>
      </c>
      <c r="CJ58" s="113"/>
      <c r="CK58" s="44">
        <v>0</v>
      </c>
      <c r="CL58" s="44">
        <v>0</v>
      </c>
      <c r="CM58" s="44">
        <v>0</v>
      </c>
      <c r="CN58" s="44">
        <v>0</v>
      </c>
      <c r="CO58" s="44">
        <v>0</v>
      </c>
      <c r="CP58" s="44">
        <v>0</v>
      </c>
      <c r="CQ58" s="44">
        <v>0</v>
      </c>
      <c r="CR58" s="44">
        <v>0</v>
      </c>
      <c r="CS58" s="44">
        <v>0</v>
      </c>
      <c r="CT58" s="44">
        <v>0</v>
      </c>
      <c r="CU58" s="44">
        <v>0</v>
      </c>
      <c r="CV58" s="44">
        <v>0</v>
      </c>
      <c r="CW58" s="44">
        <v>0</v>
      </c>
      <c r="CY58" s="44">
        <v>0</v>
      </c>
      <c r="CZ58" s="44">
        <v>0</v>
      </c>
      <c r="DA58" s="44">
        <v>0</v>
      </c>
      <c r="DB58" s="44">
        <v>0</v>
      </c>
      <c r="DC58" s="44">
        <v>0</v>
      </c>
      <c r="DD58" s="44">
        <v>0</v>
      </c>
      <c r="DE58" s="44">
        <v>0</v>
      </c>
      <c r="DF58" s="44">
        <v>0</v>
      </c>
      <c r="DG58" s="45">
        <v>0</v>
      </c>
      <c r="DH58" s="45">
        <v>0</v>
      </c>
      <c r="DI58" s="45">
        <v>0</v>
      </c>
      <c r="DJ58" s="45">
        <v>0</v>
      </c>
      <c r="DK58" s="45">
        <v>0</v>
      </c>
      <c r="DM58" s="44">
        <v>0</v>
      </c>
      <c r="DN58" s="44">
        <v>0</v>
      </c>
      <c r="DO58" s="44">
        <v>0</v>
      </c>
      <c r="DP58" s="44">
        <v>0</v>
      </c>
      <c r="DQ58" s="44">
        <v>0</v>
      </c>
      <c r="DR58" s="44">
        <v>0</v>
      </c>
      <c r="DS58" s="44">
        <v>0</v>
      </c>
      <c r="DT58" s="44">
        <v>0</v>
      </c>
      <c r="DU58" s="45">
        <v>0</v>
      </c>
      <c r="DV58" s="45">
        <v>0</v>
      </c>
      <c r="DW58" s="45">
        <v>0</v>
      </c>
      <c r="DX58" s="45">
        <v>0</v>
      </c>
      <c r="DY58" s="45">
        <v>0</v>
      </c>
      <c r="EA58" s="44">
        <v>2.3879999999999998E-2</v>
      </c>
      <c r="EB58" s="44">
        <v>0</v>
      </c>
      <c r="EC58" s="44">
        <v>0</v>
      </c>
      <c r="ED58" s="44">
        <v>0</v>
      </c>
      <c r="EE58" s="44">
        <v>0</v>
      </c>
      <c r="EF58" s="44">
        <v>2.3879999999999998E-2</v>
      </c>
      <c r="EG58" s="44">
        <v>0</v>
      </c>
      <c r="EH58" s="44">
        <v>0</v>
      </c>
      <c r="EI58" s="44">
        <v>0</v>
      </c>
      <c r="EJ58" s="45">
        <v>0</v>
      </c>
      <c r="EK58" s="45">
        <v>0</v>
      </c>
      <c r="EL58" s="45">
        <v>0</v>
      </c>
      <c r="EM58" s="45">
        <v>0</v>
      </c>
      <c r="EO58" s="44">
        <v>0</v>
      </c>
      <c r="EP58" s="44">
        <f t="shared" si="93"/>
        <v>2.3879999999999998E-2</v>
      </c>
      <c r="EQ58" s="58">
        <v>0</v>
      </c>
      <c r="ER58" s="58">
        <v>0</v>
      </c>
      <c r="ES58" s="58">
        <v>0</v>
      </c>
      <c r="ET58" s="58">
        <v>0</v>
      </c>
      <c r="EU58" s="58">
        <v>2.3879999999999998E-2</v>
      </c>
      <c r="EV58" s="58">
        <v>0</v>
      </c>
      <c r="EW58" s="58">
        <v>0</v>
      </c>
      <c r="EX58" s="58">
        <v>0</v>
      </c>
      <c r="EY58" s="58">
        <v>0</v>
      </c>
      <c r="EZ58" s="58">
        <v>0</v>
      </c>
      <c r="FA58" s="58">
        <v>0</v>
      </c>
      <c r="FB58" s="58">
        <v>0</v>
      </c>
      <c r="FC58" s="49"/>
      <c r="FE58" s="44">
        <v>0</v>
      </c>
      <c r="FF58" s="44">
        <v>0</v>
      </c>
      <c r="FG58" s="58">
        <v>0</v>
      </c>
      <c r="FH58" s="58">
        <v>0</v>
      </c>
      <c r="FI58" s="58">
        <v>0</v>
      </c>
      <c r="FJ58" s="58">
        <v>0</v>
      </c>
      <c r="FK58" s="58">
        <v>0</v>
      </c>
      <c r="FL58" s="58">
        <v>0</v>
      </c>
      <c r="FM58" s="58">
        <v>0</v>
      </c>
      <c r="FN58" s="58">
        <v>0</v>
      </c>
      <c r="FO58" s="58">
        <v>0</v>
      </c>
      <c r="FP58" s="58">
        <v>0</v>
      </c>
      <c r="FQ58" s="58">
        <v>0</v>
      </c>
      <c r="FR58" s="58">
        <v>0</v>
      </c>
    </row>
    <row r="59" spans="2:175" outlineLevel="1" x14ac:dyDescent="0.25">
      <c r="B59" s="118">
        <v>99</v>
      </c>
      <c r="C59" s="130" t="s">
        <v>225</v>
      </c>
      <c r="D59" s="105"/>
      <c r="E59" s="44">
        <v>0</v>
      </c>
      <c r="F59" s="44">
        <v>0</v>
      </c>
      <c r="G59" s="44">
        <v>0</v>
      </c>
      <c r="H59" s="44">
        <v>0</v>
      </c>
      <c r="I59" s="44">
        <v>0</v>
      </c>
      <c r="J59" s="44">
        <v>0</v>
      </c>
      <c r="K59" s="44">
        <v>0</v>
      </c>
      <c r="L59" s="44">
        <v>0</v>
      </c>
      <c r="M59" s="44">
        <v>0</v>
      </c>
      <c r="N59" s="44">
        <v>0</v>
      </c>
      <c r="O59" s="44">
        <v>0</v>
      </c>
      <c r="P59" s="44">
        <v>0</v>
      </c>
      <c r="Q59" s="44">
        <v>0</v>
      </c>
      <c r="S59" s="44">
        <v>0</v>
      </c>
      <c r="T59" s="44">
        <v>0</v>
      </c>
      <c r="U59" s="44">
        <v>0</v>
      </c>
      <c r="V59" s="44">
        <v>0</v>
      </c>
      <c r="W59" s="44">
        <v>0</v>
      </c>
      <c r="X59" s="44">
        <v>0</v>
      </c>
      <c r="Y59" s="44">
        <v>0</v>
      </c>
      <c r="Z59" s="44">
        <v>0</v>
      </c>
      <c r="AA59" s="44">
        <v>0</v>
      </c>
      <c r="AB59" s="44">
        <v>0</v>
      </c>
      <c r="AC59" s="44">
        <v>0</v>
      </c>
      <c r="AD59" s="44">
        <v>0</v>
      </c>
      <c r="AE59" s="44">
        <v>0</v>
      </c>
      <c r="AG59" s="44">
        <v>0</v>
      </c>
      <c r="AH59" s="44">
        <v>0</v>
      </c>
      <c r="AI59" s="44">
        <v>0</v>
      </c>
      <c r="AJ59" s="44">
        <v>0</v>
      </c>
      <c r="AK59" s="44">
        <v>0</v>
      </c>
      <c r="AL59" s="44">
        <v>0</v>
      </c>
      <c r="AM59" s="44">
        <v>0</v>
      </c>
      <c r="AN59" s="44">
        <v>0</v>
      </c>
      <c r="AO59" s="44">
        <v>0</v>
      </c>
      <c r="AP59" s="44">
        <v>0</v>
      </c>
      <c r="AQ59" s="44">
        <v>0</v>
      </c>
      <c r="AR59" s="44">
        <v>0</v>
      </c>
      <c r="AS59" s="44">
        <v>0</v>
      </c>
      <c r="AU59" s="44">
        <v>0</v>
      </c>
      <c r="AV59" s="44">
        <v>0</v>
      </c>
      <c r="AW59" s="44">
        <v>0</v>
      </c>
      <c r="AX59" s="44">
        <v>0</v>
      </c>
      <c r="AY59" s="44">
        <v>0</v>
      </c>
      <c r="AZ59" s="44">
        <v>0</v>
      </c>
      <c r="BA59" s="44">
        <v>0</v>
      </c>
      <c r="BB59" s="44">
        <v>0</v>
      </c>
      <c r="BC59" s="44">
        <v>0</v>
      </c>
      <c r="BD59" s="44">
        <v>0</v>
      </c>
      <c r="BE59" s="44">
        <v>0</v>
      </c>
      <c r="BF59" s="44">
        <v>0</v>
      </c>
      <c r="BG59" s="44">
        <v>0</v>
      </c>
      <c r="BI59" s="44">
        <v>0</v>
      </c>
      <c r="BJ59" s="44">
        <v>0</v>
      </c>
      <c r="BK59" s="44">
        <v>0</v>
      </c>
      <c r="BL59" s="44">
        <v>0</v>
      </c>
      <c r="BM59" s="44">
        <v>0</v>
      </c>
      <c r="BN59" s="44">
        <v>0</v>
      </c>
      <c r="BO59" s="44">
        <v>0</v>
      </c>
      <c r="BP59" s="44">
        <v>0</v>
      </c>
      <c r="BQ59" s="44">
        <v>0</v>
      </c>
      <c r="BR59" s="44">
        <v>0</v>
      </c>
      <c r="BS59" s="44">
        <v>0</v>
      </c>
      <c r="BT59" s="44">
        <v>0</v>
      </c>
      <c r="BU59" s="44">
        <v>0</v>
      </c>
      <c r="BW59" s="44">
        <v>0</v>
      </c>
      <c r="BX59" s="44">
        <v>0</v>
      </c>
      <c r="BY59" s="44">
        <v>0</v>
      </c>
      <c r="BZ59" s="44">
        <v>0</v>
      </c>
      <c r="CA59" s="44">
        <v>0</v>
      </c>
      <c r="CB59" s="44">
        <v>0</v>
      </c>
      <c r="CC59" s="44">
        <v>0</v>
      </c>
      <c r="CD59" s="44">
        <v>0</v>
      </c>
      <c r="CE59" s="44">
        <v>0</v>
      </c>
      <c r="CF59" s="44">
        <v>0</v>
      </c>
      <c r="CG59" s="44">
        <v>0</v>
      </c>
      <c r="CH59" s="44">
        <v>0</v>
      </c>
      <c r="CI59" s="44">
        <v>0</v>
      </c>
      <c r="CJ59" s="113"/>
      <c r="CK59" s="44">
        <v>0</v>
      </c>
      <c r="CL59" s="44">
        <v>0</v>
      </c>
      <c r="CM59" s="44">
        <v>0</v>
      </c>
      <c r="CN59" s="44">
        <v>0</v>
      </c>
      <c r="CO59" s="44">
        <v>0</v>
      </c>
      <c r="CP59" s="44">
        <v>0</v>
      </c>
      <c r="CQ59" s="44">
        <v>0</v>
      </c>
      <c r="CR59" s="44">
        <v>0</v>
      </c>
      <c r="CS59" s="44">
        <v>0</v>
      </c>
      <c r="CT59" s="44">
        <v>0</v>
      </c>
      <c r="CU59" s="44">
        <v>0</v>
      </c>
      <c r="CV59" s="44">
        <v>0</v>
      </c>
      <c r="CW59" s="44">
        <v>0</v>
      </c>
      <c r="CY59" s="44">
        <v>0</v>
      </c>
      <c r="CZ59" s="44">
        <v>0</v>
      </c>
      <c r="DA59" s="44">
        <v>0</v>
      </c>
      <c r="DB59" s="44">
        <v>0</v>
      </c>
      <c r="DC59" s="44">
        <v>0</v>
      </c>
      <c r="DD59" s="44">
        <v>0</v>
      </c>
      <c r="DE59" s="44">
        <v>0</v>
      </c>
      <c r="DF59" s="44">
        <v>0</v>
      </c>
      <c r="DG59" s="45">
        <v>0</v>
      </c>
      <c r="DH59" s="45">
        <v>0</v>
      </c>
      <c r="DI59" s="45">
        <v>0</v>
      </c>
      <c r="DJ59" s="45">
        <v>0</v>
      </c>
      <c r="DK59" s="45">
        <v>0</v>
      </c>
      <c r="DM59" s="44">
        <v>0</v>
      </c>
      <c r="DN59" s="44">
        <v>0</v>
      </c>
      <c r="DO59" s="44">
        <v>0</v>
      </c>
      <c r="DP59" s="44">
        <v>0</v>
      </c>
      <c r="DQ59" s="44">
        <v>0</v>
      </c>
      <c r="DR59" s="44">
        <v>0</v>
      </c>
      <c r="DS59" s="44">
        <v>0</v>
      </c>
      <c r="DT59" s="44">
        <v>0</v>
      </c>
      <c r="DU59" s="45">
        <v>0</v>
      </c>
      <c r="DV59" s="45">
        <v>0</v>
      </c>
      <c r="DW59" s="45">
        <v>0</v>
      </c>
      <c r="DX59" s="45">
        <v>0</v>
      </c>
      <c r="DY59" s="45">
        <v>0</v>
      </c>
      <c r="EA59" s="44">
        <v>0</v>
      </c>
      <c r="EB59" s="44">
        <v>0</v>
      </c>
      <c r="EC59" s="44">
        <v>0</v>
      </c>
      <c r="ED59" s="44">
        <v>0</v>
      </c>
      <c r="EE59" s="44">
        <v>0</v>
      </c>
      <c r="EF59" s="44">
        <v>0</v>
      </c>
      <c r="EG59" s="44">
        <v>0</v>
      </c>
      <c r="EH59" s="44">
        <v>0</v>
      </c>
      <c r="EI59" s="44">
        <v>0</v>
      </c>
      <c r="EJ59" s="45">
        <v>0</v>
      </c>
      <c r="EK59" s="45">
        <v>0</v>
      </c>
      <c r="EL59" s="45">
        <v>0</v>
      </c>
      <c r="EM59" s="45">
        <v>0</v>
      </c>
      <c r="EO59" s="44">
        <v>0</v>
      </c>
      <c r="EP59" s="44">
        <f t="shared" si="93"/>
        <v>0</v>
      </c>
      <c r="EQ59" s="58">
        <v>0</v>
      </c>
      <c r="ER59" s="58">
        <v>0</v>
      </c>
      <c r="ES59" s="58">
        <v>0</v>
      </c>
      <c r="ET59" s="58">
        <v>0</v>
      </c>
      <c r="EU59" s="58">
        <v>0</v>
      </c>
      <c r="EV59" s="58">
        <v>0</v>
      </c>
      <c r="EW59" s="58">
        <v>0</v>
      </c>
      <c r="EX59" s="58">
        <v>0</v>
      </c>
      <c r="EY59" s="58">
        <v>0</v>
      </c>
      <c r="EZ59" s="58">
        <v>0</v>
      </c>
      <c r="FA59" s="58">
        <v>0</v>
      </c>
      <c r="FB59" s="58">
        <v>0</v>
      </c>
      <c r="FC59" s="49"/>
      <c r="FE59" s="44">
        <v>0</v>
      </c>
      <c r="FF59" s="44">
        <v>0</v>
      </c>
      <c r="FG59" s="58">
        <v>0</v>
      </c>
      <c r="FH59" s="58">
        <v>0</v>
      </c>
      <c r="FI59" s="58">
        <v>0</v>
      </c>
      <c r="FJ59" s="58">
        <v>0</v>
      </c>
      <c r="FK59" s="58">
        <v>0</v>
      </c>
      <c r="FL59" s="58">
        <v>0</v>
      </c>
      <c r="FM59" s="58">
        <v>0</v>
      </c>
      <c r="FN59" s="58">
        <v>0</v>
      </c>
      <c r="FO59" s="58">
        <v>0</v>
      </c>
      <c r="FP59" s="58">
        <v>0</v>
      </c>
      <c r="FQ59" s="58">
        <v>0</v>
      </c>
      <c r="FR59" s="58">
        <v>0</v>
      </c>
    </row>
    <row r="60" spans="2:175" outlineLevel="1" x14ac:dyDescent="0.25">
      <c r="B60" s="118">
        <v>100</v>
      </c>
      <c r="C60" s="130" t="s">
        <v>226</v>
      </c>
      <c r="D60" s="105"/>
      <c r="E60" s="44">
        <v>42.082999999999998</v>
      </c>
      <c r="F60" s="44">
        <v>0</v>
      </c>
      <c r="G60" s="44">
        <v>8.6140000000000008</v>
      </c>
      <c r="H60" s="44">
        <v>0</v>
      </c>
      <c r="I60" s="44">
        <v>0</v>
      </c>
      <c r="J60" s="44">
        <v>0</v>
      </c>
      <c r="K60" s="44">
        <v>0</v>
      </c>
      <c r="L60" s="44">
        <v>0</v>
      </c>
      <c r="M60" s="44">
        <v>0</v>
      </c>
      <c r="N60" s="44">
        <v>33.469000000000001</v>
      </c>
      <c r="O60" s="44">
        <v>0</v>
      </c>
      <c r="P60" s="44">
        <v>0</v>
      </c>
      <c r="Q60" s="44">
        <v>0</v>
      </c>
      <c r="S60" s="44">
        <v>40.444000000000003</v>
      </c>
      <c r="T60" s="44">
        <v>0</v>
      </c>
      <c r="U60" s="44">
        <v>0</v>
      </c>
      <c r="V60" s="44">
        <v>0</v>
      </c>
      <c r="W60" s="44">
        <v>9.8089999999999993</v>
      </c>
      <c r="X60" s="44">
        <v>0</v>
      </c>
      <c r="Y60" s="44">
        <v>30.635000000000002</v>
      </c>
      <c r="Z60" s="44">
        <v>0</v>
      </c>
      <c r="AA60" s="44">
        <v>0</v>
      </c>
      <c r="AB60" s="44">
        <v>0</v>
      </c>
      <c r="AC60" s="44">
        <v>0</v>
      </c>
      <c r="AD60" s="44">
        <v>0</v>
      </c>
      <c r="AE60" s="44">
        <v>0</v>
      </c>
      <c r="AG60" s="44">
        <v>0</v>
      </c>
      <c r="AH60" s="44">
        <v>0</v>
      </c>
      <c r="AI60" s="44">
        <v>0</v>
      </c>
      <c r="AJ60" s="44">
        <v>0</v>
      </c>
      <c r="AK60" s="44">
        <v>0</v>
      </c>
      <c r="AL60" s="44">
        <v>0</v>
      </c>
      <c r="AM60" s="44">
        <v>0</v>
      </c>
      <c r="AN60" s="44">
        <v>0</v>
      </c>
      <c r="AO60" s="44">
        <v>0</v>
      </c>
      <c r="AP60" s="44">
        <v>0</v>
      </c>
      <c r="AQ60" s="44">
        <v>0</v>
      </c>
      <c r="AR60" s="44">
        <v>0</v>
      </c>
      <c r="AS60" s="44">
        <v>0</v>
      </c>
      <c r="AU60" s="44">
        <v>0</v>
      </c>
      <c r="AV60" s="44">
        <v>0</v>
      </c>
      <c r="AW60" s="44">
        <v>0</v>
      </c>
      <c r="AX60" s="44">
        <v>0</v>
      </c>
      <c r="AY60" s="44">
        <v>0</v>
      </c>
      <c r="AZ60" s="44">
        <v>0</v>
      </c>
      <c r="BA60" s="44">
        <v>0</v>
      </c>
      <c r="BB60" s="44">
        <v>0</v>
      </c>
      <c r="BC60" s="44">
        <v>0</v>
      </c>
      <c r="BD60" s="44">
        <v>0</v>
      </c>
      <c r="BE60" s="44">
        <v>0</v>
      </c>
      <c r="BF60" s="44">
        <v>0</v>
      </c>
      <c r="BG60" s="44">
        <v>0</v>
      </c>
      <c r="BI60" s="44">
        <v>0</v>
      </c>
      <c r="BJ60" s="44">
        <v>0</v>
      </c>
      <c r="BK60" s="44">
        <v>0</v>
      </c>
      <c r="BL60" s="44">
        <v>0</v>
      </c>
      <c r="BM60" s="44">
        <v>0</v>
      </c>
      <c r="BN60" s="44">
        <v>0</v>
      </c>
      <c r="BO60" s="44">
        <v>0</v>
      </c>
      <c r="BP60" s="44">
        <v>0</v>
      </c>
      <c r="BQ60" s="44">
        <v>0</v>
      </c>
      <c r="BR60" s="44">
        <v>0</v>
      </c>
      <c r="BS60" s="44">
        <v>0</v>
      </c>
      <c r="BT60" s="44">
        <v>0</v>
      </c>
      <c r="BU60" s="44">
        <v>0</v>
      </c>
      <c r="BW60" s="44">
        <v>0</v>
      </c>
      <c r="BX60" s="44" t="s">
        <v>168</v>
      </c>
      <c r="BY60" s="44">
        <v>0</v>
      </c>
      <c r="BZ60" s="44">
        <v>0</v>
      </c>
      <c r="CA60" s="44">
        <v>0</v>
      </c>
      <c r="CB60" s="44">
        <v>0</v>
      </c>
      <c r="CC60" s="44">
        <v>0</v>
      </c>
      <c r="CD60" s="44">
        <v>0</v>
      </c>
      <c r="CE60" s="44">
        <v>0</v>
      </c>
      <c r="CF60" s="44">
        <v>0</v>
      </c>
      <c r="CG60" s="44">
        <v>0</v>
      </c>
      <c r="CH60" s="44">
        <v>0</v>
      </c>
      <c r="CI60" s="44">
        <v>0</v>
      </c>
      <c r="CJ60" s="113"/>
      <c r="CK60" s="44">
        <v>14.219469999999999</v>
      </c>
      <c r="CL60" s="44">
        <v>0</v>
      </c>
      <c r="CM60" s="44">
        <v>0</v>
      </c>
      <c r="CN60" s="44">
        <v>0</v>
      </c>
      <c r="CO60" s="44">
        <v>0</v>
      </c>
      <c r="CP60" s="44">
        <v>0</v>
      </c>
      <c r="CQ60" s="44">
        <v>0</v>
      </c>
      <c r="CR60" s="44">
        <v>0</v>
      </c>
      <c r="CS60" s="44">
        <v>14.219469999999999</v>
      </c>
      <c r="CT60" s="44">
        <v>0</v>
      </c>
      <c r="CU60" s="44">
        <v>0</v>
      </c>
      <c r="CV60" s="44">
        <v>0</v>
      </c>
      <c r="CW60" s="44">
        <v>0</v>
      </c>
      <c r="CY60" s="44">
        <v>0</v>
      </c>
      <c r="CZ60" s="44">
        <v>0</v>
      </c>
      <c r="DA60" s="44">
        <v>0</v>
      </c>
      <c r="DB60" s="44">
        <v>0</v>
      </c>
      <c r="DC60" s="44">
        <v>0</v>
      </c>
      <c r="DD60" s="44">
        <v>0</v>
      </c>
      <c r="DE60" s="44">
        <v>0</v>
      </c>
      <c r="DF60" s="44">
        <v>0</v>
      </c>
      <c r="DG60" s="45">
        <v>0</v>
      </c>
      <c r="DH60" s="45">
        <v>0</v>
      </c>
      <c r="DI60" s="45">
        <v>0</v>
      </c>
      <c r="DJ60" s="45">
        <v>0</v>
      </c>
      <c r="DK60" s="45">
        <v>0</v>
      </c>
      <c r="DM60" s="44">
        <v>0</v>
      </c>
      <c r="DN60" s="44">
        <v>0</v>
      </c>
      <c r="DO60" s="44">
        <v>0</v>
      </c>
      <c r="DP60" s="44">
        <v>0</v>
      </c>
      <c r="DQ60" s="44">
        <v>0</v>
      </c>
      <c r="DR60" s="44">
        <v>0</v>
      </c>
      <c r="DS60" s="44">
        <v>0</v>
      </c>
      <c r="DT60" s="44">
        <v>0</v>
      </c>
      <c r="DU60" s="45">
        <v>0</v>
      </c>
      <c r="DV60" s="45">
        <v>0</v>
      </c>
      <c r="DW60" s="45">
        <v>0</v>
      </c>
      <c r="DX60" s="45">
        <v>0</v>
      </c>
      <c r="DY60" s="45">
        <v>0</v>
      </c>
      <c r="EA60" s="44">
        <v>62.87679</v>
      </c>
      <c r="EB60" s="44">
        <v>36.252839999999999</v>
      </c>
      <c r="EC60" s="44">
        <v>0</v>
      </c>
      <c r="ED60" s="44">
        <v>0</v>
      </c>
      <c r="EE60" s="44">
        <v>0</v>
      </c>
      <c r="EF60" s="44">
        <v>0</v>
      </c>
      <c r="EG60" s="44">
        <v>0</v>
      </c>
      <c r="EH60" s="44">
        <v>0</v>
      </c>
      <c r="EI60" s="44">
        <v>26.623950000000001</v>
      </c>
      <c r="EJ60" s="45">
        <v>0</v>
      </c>
      <c r="EK60" s="45">
        <v>0</v>
      </c>
      <c r="EL60" s="45">
        <v>0</v>
      </c>
      <c r="EM60" s="45">
        <v>0</v>
      </c>
      <c r="EO60" s="44">
        <v>0</v>
      </c>
      <c r="EP60" s="44">
        <f t="shared" si="93"/>
        <v>0</v>
      </c>
      <c r="EQ60" s="58">
        <v>0</v>
      </c>
      <c r="ER60" s="58">
        <v>0</v>
      </c>
      <c r="ES60" s="58">
        <v>0</v>
      </c>
      <c r="ET60" s="58">
        <v>0</v>
      </c>
      <c r="EU60" s="58">
        <v>0</v>
      </c>
      <c r="EV60" s="58">
        <v>0</v>
      </c>
      <c r="EW60" s="58">
        <v>0</v>
      </c>
      <c r="EX60" s="58">
        <v>0</v>
      </c>
      <c r="EY60" s="58">
        <v>0</v>
      </c>
      <c r="EZ60" s="58">
        <v>0</v>
      </c>
      <c r="FA60" s="58">
        <v>0</v>
      </c>
      <c r="FB60" s="58">
        <v>0</v>
      </c>
      <c r="FC60" s="49"/>
      <c r="FE60" s="44">
        <v>0</v>
      </c>
      <c r="FF60" s="44">
        <v>0</v>
      </c>
      <c r="FG60" s="58">
        <v>0</v>
      </c>
      <c r="FH60" s="58">
        <v>0</v>
      </c>
      <c r="FI60" s="58">
        <v>0</v>
      </c>
      <c r="FJ60" s="58">
        <v>0</v>
      </c>
      <c r="FK60" s="58">
        <v>0</v>
      </c>
      <c r="FL60" s="58">
        <v>0</v>
      </c>
      <c r="FM60" s="58">
        <v>0</v>
      </c>
      <c r="FN60" s="58">
        <v>0</v>
      </c>
      <c r="FO60" s="58">
        <v>0</v>
      </c>
      <c r="FP60" s="58">
        <v>0</v>
      </c>
      <c r="FQ60" s="58">
        <v>0</v>
      </c>
      <c r="FR60" s="58">
        <v>0</v>
      </c>
    </row>
    <row r="61" spans="2:175" outlineLevel="1" x14ac:dyDescent="0.25">
      <c r="B61" s="118">
        <v>101</v>
      </c>
      <c r="C61" s="130" t="s">
        <v>227</v>
      </c>
      <c r="D61" s="105"/>
      <c r="E61" s="44">
        <v>0</v>
      </c>
      <c r="F61" s="44">
        <v>0</v>
      </c>
      <c r="G61" s="44">
        <v>0</v>
      </c>
      <c r="H61" s="44">
        <v>0</v>
      </c>
      <c r="I61" s="44">
        <v>0</v>
      </c>
      <c r="J61" s="44">
        <v>0</v>
      </c>
      <c r="K61" s="44">
        <v>0</v>
      </c>
      <c r="L61" s="44">
        <v>0</v>
      </c>
      <c r="M61" s="44">
        <v>0</v>
      </c>
      <c r="N61" s="44">
        <v>0</v>
      </c>
      <c r="O61" s="44">
        <v>0</v>
      </c>
      <c r="P61" s="44">
        <v>0</v>
      </c>
      <c r="Q61" s="44">
        <v>0</v>
      </c>
      <c r="S61" s="44">
        <v>0</v>
      </c>
      <c r="T61" s="44">
        <v>0</v>
      </c>
      <c r="U61" s="44">
        <v>0</v>
      </c>
      <c r="V61" s="44">
        <v>0</v>
      </c>
      <c r="W61" s="44">
        <v>0</v>
      </c>
      <c r="X61" s="44">
        <v>0</v>
      </c>
      <c r="Y61" s="44">
        <v>0</v>
      </c>
      <c r="Z61" s="44">
        <v>0</v>
      </c>
      <c r="AA61" s="44">
        <v>0</v>
      </c>
      <c r="AB61" s="44">
        <v>0</v>
      </c>
      <c r="AC61" s="44">
        <v>0</v>
      </c>
      <c r="AD61" s="44">
        <v>0</v>
      </c>
      <c r="AE61" s="44">
        <v>0</v>
      </c>
      <c r="AG61" s="44">
        <v>0</v>
      </c>
      <c r="AH61" s="44">
        <v>0</v>
      </c>
      <c r="AI61" s="44">
        <v>0</v>
      </c>
      <c r="AJ61" s="44">
        <v>0</v>
      </c>
      <c r="AK61" s="44">
        <v>0</v>
      </c>
      <c r="AL61" s="44">
        <v>0</v>
      </c>
      <c r="AM61" s="44">
        <v>0</v>
      </c>
      <c r="AN61" s="44">
        <v>0</v>
      </c>
      <c r="AO61" s="44">
        <v>0</v>
      </c>
      <c r="AP61" s="44">
        <v>0</v>
      </c>
      <c r="AQ61" s="44">
        <v>0</v>
      </c>
      <c r="AR61" s="44">
        <v>0</v>
      </c>
      <c r="AS61" s="44">
        <v>0</v>
      </c>
      <c r="AU61" s="44">
        <v>0</v>
      </c>
      <c r="AV61" s="44">
        <v>0</v>
      </c>
      <c r="AW61" s="44">
        <v>0</v>
      </c>
      <c r="AX61" s="44">
        <v>0</v>
      </c>
      <c r="AY61" s="44">
        <v>0</v>
      </c>
      <c r="AZ61" s="44">
        <v>0</v>
      </c>
      <c r="BA61" s="44">
        <v>0</v>
      </c>
      <c r="BB61" s="44">
        <v>0</v>
      </c>
      <c r="BC61" s="44">
        <v>0</v>
      </c>
      <c r="BD61" s="44">
        <v>0</v>
      </c>
      <c r="BE61" s="44">
        <v>0</v>
      </c>
      <c r="BF61" s="44">
        <v>0</v>
      </c>
      <c r="BG61" s="44">
        <v>0</v>
      </c>
      <c r="BI61" s="44">
        <v>0</v>
      </c>
      <c r="BJ61" s="44">
        <v>0</v>
      </c>
      <c r="BK61" s="44">
        <v>0</v>
      </c>
      <c r="BL61" s="44">
        <v>0</v>
      </c>
      <c r="BM61" s="44">
        <v>0</v>
      </c>
      <c r="BN61" s="44">
        <v>0</v>
      </c>
      <c r="BO61" s="44">
        <v>0</v>
      </c>
      <c r="BP61" s="44">
        <v>0</v>
      </c>
      <c r="BQ61" s="44">
        <v>0</v>
      </c>
      <c r="BR61" s="44">
        <v>0</v>
      </c>
      <c r="BS61" s="44">
        <v>0</v>
      </c>
      <c r="BT61" s="44">
        <v>0</v>
      </c>
      <c r="BU61" s="44">
        <v>0</v>
      </c>
      <c r="BW61" s="44">
        <v>0</v>
      </c>
      <c r="BX61" s="44">
        <v>0</v>
      </c>
      <c r="BY61" s="44">
        <v>0</v>
      </c>
      <c r="BZ61" s="44">
        <v>0</v>
      </c>
      <c r="CA61" s="44">
        <v>0</v>
      </c>
      <c r="CB61" s="44">
        <v>0</v>
      </c>
      <c r="CC61" s="44">
        <v>0</v>
      </c>
      <c r="CD61" s="44">
        <v>0</v>
      </c>
      <c r="CE61" s="44">
        <v>0</v>
      </c>
      <c r="CF61" s="44">
        <v>0</v>
      </c>
      <c r="CG61" s="44">
        <v>0</v>
      </c>
      <c r="CH61" s="44">
        <v>0</v>
      </c>
      <c r="CI61" s="44">
        <v>0</v>
      </c>
      <c r="CJ61" s="113"/>
      <c r="CK61" s="44">
        <v>0</v>
      </c>
      <c r="CL61" s="44">
        <v>0</v>
      </c>
      <c r="CM61" s="44">
        <v>0</v>
      </c>
      <c r="CN61" s="44">
        <v>0</v>
      </c>
      <c r="CO61" s="44">
        <v>0</v>
      </c>
      <c r="CP61" s="44">
        <v>0</v>
      </c>
      <c r="CQ61" s="44">
        <v>0</v>
      </c>
      <c r="CR61" s="44">
        <v>0</v>
      </c>
      <c r="CS61" s="44">
        <v>0</v>
      </c>
      <c r="CT61" s="44">
        <v>0</v>
      </c>
      <c r="CU61" s="44">
        <v>0</v>
      </c>
      <c r="CV61" s="44">
        <v>0</v>
      </c>
      <c r="CW61" s="44">
        <v>0</v>
      </c>
      <c r="CY61" s="44">
        <v>0</v>
      </c>
      <c r="CZ61" s="44">
        <v>0</v>
      </c>
      <c r="DA61" s="44">
        <v>0</v>
      </c>
      <c r="DB61" s="44">
        <v>0</v>
      </c>
      <c r="DC61" s="44">
        <v>0</v>
      </c>
      <c r="DD61" s="44">
        <v>0</v>
      </c>
      <c r="DE61" s="44">
        <v>0</v>
      </c>
      <c r="DF61" s="44">
        <v>0</v>
      </c>
      <c r="DG61" s="45">
        <v>0</v>
      </c>
      <c r="DH61" s="45">
        <v>0</v>
      </c>
      <c r="DI61" s="45">
        <v>0</v>
      </c>
      <c r="DJ61" s="45">
        <v>0</v>
      </c>
      <c r="DK61" s="45">
        <v>0</v>
      </c>
      <c r="DM61" s="44">
        <v>0</v>
      </c>
      <c r="DN61" s="44">
        <v>0</v>
      </c>
      <c r="DO61" s="44">
        <v>0</v>
      </c>
      <c r="DP61" s="44">
        <v>0</v>
      </c>
      <c r="DQ61" s="44">
        <v>0</v>
      </c>
      <c r="DR61" s="44">
        <v>0</v>
      </c>
      <c r="DS61" s="44">
        <v>0</v>
      </c>
      <c r="DT61" s="44">
        <v>0</v>
      </c>
      <c r="DU61" s="45">
        <v>0</v>
      </c>
      <c r="DV61" s="45">
        <v>0</v>
      </c>
      <c r="DW61" s="45">
        <v>0</v>
      </c>
      <c r="DX61" s="45">
        <v>0</v>
      </c>
      <c r="DY61" s="45">
        <v>0</v>
      </c>
      <c r="EA61" s="44">
        <v>0</v>
      </c>
      <c r="EB61" s="44">
        <v>0</v>
      </c>
      <c r="EC61" s="44">
        <v>0</v>
      </c>
      <c r="ED61" s="44">
        <v>0</v>
      </c>
      <c r="EE61" s="44">
        <v>0</v>
      </c>
      <c r="EF61" s="44">
        <v>0</v>
      </c>
      <c r="EG61" s="44">
        <v>0</v>
      </c>
      <c r="EH61" s="44">
        <v>0</v>
      </c>
      <c r="EI61" s="44">
        <v>0</v>
      </c>
      <c r="EJ61" s="45">
        <v>0</v>
      </c>
      <c r="EK61" s="45">
        <v>0</v>
      </c>
      <c r="EL61" s="45">
        <v>0</v>
      </c>
      <c r="EM61" s="45">
        <v>0</v>
      </c>
      <c r="EO61" s="44">
        <v>0</v>
      </c>
      <c r="EP61" s="44">
        <f t="shared" si="93"/>
        <v>0</v>
      </c>
      <c r="EQ61" s="58">
        <v>0</v>
      </c>
      <c r="ER61" s="58">
        <v>0</v>
      </c>
      <c r="ES61" s="58">
        <v>0</v>
      </c>
      <c r="ET61" s="58">
        <v>0</v>
      </c>
      <c r="EU61" s="58">
        <v>0</v>
      </c>
      <c r="EV61" s="58">
        <v>0</v>
      </c>
      <c r="EW61" s="58">
        <v>0</v>
      </c>
      <c r="EX61" s="58">
        <v>0</v>
      </c>
      <c r="EY61" s="58">
        <v>0</v>
      </c>
      <c r="EZ61" s="58">
        <v>0</v>
      </c>
      <c r="FA61" s="58">
        <v>0</v>
      </c>
      <c r="FB61" s="58">
        <v>0</v>
      </c>
      <c r="FC61" s="49"/>
      <c r="FE61" s="44">
        <v>0</v>
      </c>
      <c r="FF61" s="44">
        <v>0</v>
      </c>
      <c r="FG61" s="58">
        <v>0</v>
      </c>
      <c r="FH61" s="58">
        <v>0</v>
      </c>
      <c r="FI61" s="58">
        <v>0</v>
      </c>
      <c r="FJ61" s="58">
        <v>0</v>
      </c>
      <c r="FK61" s="58">
        <v>0</v>
      </c>
      <c r="FL61" s="58">
        <v>0</v>
      </c>
      <c r="FM61" s="58">
        <v>0</v>
      </c>
      <c r="FN61" s="58">
        <v>0</v>
      </c>
      <c r="FO61" s="58">
        <v>0</v>
      </c>
      <c r="FP61" s="58">
        <v>0</v>
      </c>
      <c r="FQ61" s="58">
        <v>0</v>
      </c>
      <c r="FR61" s="58">
        <v>0</v>
      </c>
    </row>
    <row r="62" spans="2:175" outlineLevel="1" x14ac:dyDescent="0.25">
      <c r="B62" s="118">
        <v>120</v>
      </c>
      <c r="C62" s="130" t="s">
        <v>228</v>
      </c>
      <c r="D62" s="105"/>
      <c r="E62" s="44">
        <v>0</v>
      </c>
      <c r="F62" s="44">
        <v>0</v>
      </c>
      <c r="G62" s="44">
        <v>0</v>
      </c>
      <c r="H62" s="44">
        <v>0</v>
      </c>
      <c r="I62" s="44">
        <v>0</v>
      </c>
      <c r="J62" s="44">
        <v>0</v>
      </c>
      <c r="K62" s="44">
        <v>0</v>
      </c>
      <c r="L62" s="44">
        <v>0</v>
      </c>
      <c r="M62" s="44">
        <v>0</v>
      </c>
      <c r="N62" s="44">
        <v>0</v>
      </c>
      <c r="O62" s="44">
        <v>0</v>
      </c>
      <c r="P62" s="44">
        <v>0</v>
      </c>
      <c r="Q62" s="44">
        <v>0</v>
      </c>
      <c r="S62" s="44">
        <v>0</v>
      </c>
      <c r="T62" s="44">
        <v>0</v>
      </c>
      <c r="U62" s="44">
        <v>0</v>
      </c>
      <c r="V62" s="44">
        <v>0</v>
      </c>
      <c r="W62" s="44">
        <v>0</v>
      </c>
      <c r="X62" s="44">
        <v>0</v>
      </c>
      <c r="Y62" s="44">
        <v>0</v>
      </c>
      <c r="Z62" s="44">
        <v>0</v>
      </c>
      <c r="AA62" s="44">
        <v>0</v>
      </c>
      <c r="AB62" s="44">
        <v>0</v>
      </c>
      <c r="AC62" s="44">
        <v>0</v>
      </c>
      <c r="AD62" s="44">
        <v>0</v>
      </c>
      <c r="AE62" s="44">
        <v>0</v>
      </c>
      <c r="AG62" s="44">
        <v>0</v>
      </c>
      <c r="AH62" s="44">
        <v>0</v>
      </c>
      <c r="AI62" s="44">
        <v>0</v>
      </c>
      <c r="AJ62" s="44">
        <v>0</v>
      </c>
      <c r="AK62" s="44">
        <v>0</v>
      </c>
      <c r="AL62" s="44">
        <v>0</v>
      </c>
      <c r="AM62" s="44">
        <v>0</v>
      </c>
      <c r="AN62" s="44">
        <v>0</v>
      </c>
      <c r="AO62" s="44">
        <v>0</v>
      </c>
      <c r="AP62" s="44">
        <v>0</v>
      </c>
      <c r="AQ62" s="44">
        <v>0</v>
      </c>
      <c r="AR62" s="44">
        <v>0</v>
      </c>
      <c r="AS62" s="44">
        <v>0</v>
      </c>
      <c r="AU62" s="44">
        <v>0</v>
      </c>
      <c r="AV62" s="44">
        <v>0</v>
      </c>
      <c r="AW62" s="44">
        <v>0</v>
      </c>
      <c r="AX62" s="44">
        <v>0</v>
      </c>
      <c r="AY62" s="44">
        <v>0</v>
      </c>
      <c r="AZ62" s="44">
        <v>0</v>
      </c>
      <c r="BA62" s="44">
        <v>0</v>
      </c>
      <c r="BB62" s="44">
        <v>0</v>
      </c>
      <c r="BC62" s="44">
        <v>0</v>
      </c>
      <c r="BD62" s="44">
        <v>0</v>
      </c>
      <c r="BE62" s="44">
        <v>0</v>
      </c>
      <c r="BF62" s="44">
        <v>0</v>
      </c>
      <c r="BG62" s="44">
        <v>0</v>
      </c>
      <c r="BI62" s="44">
        <v>0</v>
      </c>
      <c r="BJ62" s="44">
        <v>0</v>
      </c>
      <c r="BK62" s="44">
        <v>0</v>
      </c>
      <c r="BL62" s="44">
        <v>0</v>
      </c>
      <c r="BM62" s="44">
        <v>0</v>
      </c>
      <c r="BN62" s="44">
        <v>0</v>
      </c>
      <c r="BO62" s="44">
        <v>0</v>
      </c>
      <c r="BP62" s="44">
        <v>0</v>
      </c>
      <c r="BQ62" s="44">
        <v>0</v>
      </c>
      <c r="BR62" s="44">
        <v>0</v>
      </c>
      <c r="BS62" s="44">
        <v>0</v>
      </c>
      <c r="BT62" s="44">
        <v>0</v>
      </c>
      <c r="BU62" s="44">
        <v>0</v>
      </c>
      <c r="BW62" s="44">
        <v>4.2000000000000003E-2</v>
      </c>
      <c r="BX62" s="44">
        <v>0</v>
      </c>
      <c r="BY62" s="44">
        <v>4.2000000000000003E-2</v>
      </c>
      <c r="BZ62" s="44">
        <v>0</v>
      </c>
      <c r="CA62" s="44">
        <v>0</v>
      </c>
      <c r="CB62" s="44">
        <v>0</v>
      </c>
      <c r="CC62" s="44">
        <v>0</v>
      </c>
      <c r="CD62" s="44">
        <v>0</v>
      </c>
      <c r="CE62" s="44">
        <v>0</v>
      </c>
      <c r="CF62" s="44">
        <v>0</v>
      </c>
      <c r="CG62" s="44">
        <v>0</v>
      </c>
      <c r="CH62" s="44">
        <v>0</v>
      </c>
      <c r="CI62" s="44">
        <v>0</v>
      </c>
      <c r="CJ62" s="113"/>
      <c r="CK62" s="44">
        <v>0</v>
      </c>
      <c r="CL62" s="44">
        <v>0</v>
      </c>
      <c r="CM62" s="44" t="s">
        <v>168</v>
      </c>
      <c r="CN62" s="44">
        <v>0</v>
      </c>
      <c r="CO62" s="44">
        <v>0</v>
      </c>
      <c r="CP62" s="44">
        <v>0</v>
      </c>
      <c r="CQ62" s="44">
        <v>0</v>
      </c>
      <c r="CR62" s="44">
        <v>0</v>
      </c>
      <c r="CS62" s="44">
        <v>0</v>
      </c>
      <c r="CT62" s="44">
        <v>0</v>
      </c>
      <c r="CU62" s="44">
        <v>0</v>
      </c>
      <c r="CV62" s="44">
        <v>0</v>
      </c>
      <c r="CW62" s="44">
        <v>0</v>
      </c>
      <c r="CY62" s="44">
        <v>0</v>
      </c>
      <c r="CZ62" s="44">
        <v>0</v>
      </c>
      <c r="DA62" s="44">
        <v>0</v>
      </c>
      <c r="DB62" s="44">
        <v>0</v>
      </c>
      <c r="DC62" s="44">
        <v>0</v>
      </c>
      <c r="DD62" s="44">
        <v>0</v>
      </c>
      <c r="DE62" s="44">
        <v>0</v>
      </c>
      <c r="DF62" s="44">
        <v>0</v>
      </c>
      <c r="DG62" s="45">
        <v>0</v>
      </c>
      <c r="DH62" s="45">
        <v>0</v>
      </c>
      <c r="DI62" s="45">
        <v>0</v>
      </c>
      <c r="DJ62" s="45">
        <v>0</v>
      </c>
      <c r="DK62" s="45">
        <v>0</v>
      </c>
      <c r="DM62" s="44">
        <v>0</v>
      </c>
      <c r="DN62" s="44">
        <v>0</v>
      </c>
      <c r="DO62" s="44">
        <v>0</v>
      </c>
      <c r="DP62" s="44">
        <v>0</v>
      </c>
      <c r="DQ62" s="44">
        <v>0</v>
      </c>
      <c r="DR62" s="44">
        <v>0</v>
      </c>
      <c r="DS62" s="44">
        <v>0</v>
      </c>
      <c r="DT62" s="44">
        <v>0</v>
      </c>
      <c r="DU62" s="45">
        <v>0</v>
      </c>
      <c r="DV62" s="45">
        <v>0</v>
      </c>
      <c r="DW62" s="45">
        <v>0</v>
      </c>
      <c r="DX62" s="45">
        <v>0</v>
      </c>
      <c r="DY62" s="45">
        <v>0</v>
      </c>
      <c r="EA62" s="44">
        <v>0</v>
      </c>
      <c r="EB62" s="44">
        <v>0</v>
      </c>
      <c r="EC62" s="44">
        <v>0</v>
      </c>
      <c r="ED62" s="44">
        <v>0</v>
      </c>
      <c r="EE62" s="44">
        <v>0</v>
      </c>
      <c r="EF62" s="44">
        <v>0</v>
      </c>
      <c r="EG62" s="44">
        <v>0</v>
      </c>
      <c r="EH62" s="44">
        <v>0</v>
      </c>
      <c r="EI62" s="44">
        <v>0</v>
      </c>
      <c r="EJ62" s="45">
        <v>0</v>
      </c>
      <c r="EK62" s="45">
        <v>0</v>
      </c>
      <c r="EL62" s="45">
        <v>0</v>
      </c>
      <c r="EM62" s="45">
        <v>0</v>
      </c>
      <c r="EO62" s="44">
        <v>0</v>
      </c>
      <c r="EP62" s="44">
        <f t="shared" si="93"/>
        <v>0</v>
      </c>
      <c r="EQ62" s="58">
        <v>0</v>
      </c>
      <c r="ER62" s="58">
        <v>0</v>
      </c>
      <c r="ES62" s="58">
        <v>0</v>
      </c>
      <c r="ET62" s="58">
        <v>0</v>
      </c>
      <c r="EU62" s="58">
        <v>0</v>
      </c>
      <c r="EV62" s="58">
        <v>0</v>
      </c>
      <c r="EW62" s="58">
        <v>0</v>
      </c>
      <c r="EX62" s="58">
        <v>0</v>
      </c>
      <c r="EY62" s="58">
        <v>0</v>
      </c>
      <c r="EZ62" s="58">
        <v>0</v>
      </c>
      <c r="FA62" s="58">
        <v>0</v>
      </c>
      <c r="FB62" s="58">
        <v>0</v>
      </c>
      <c r="FC62" s="49"/>
      <c r="FE62" s="44">
        <v>0</v>
      </c>
      <c r="FF62" s="44">
        <v>0</v>
      </c>
      <c r="FG62" s="58">
        <v>0</v>
      </c>
      <c r="FH62" s="58">
        <v>0</v>
      </c>
      <c r="FI62" s="58">
        <v>0</v>
      </c>
      <c r="FJ62" s="58">
        <v>0</v>
      </c>
      <c r="FK62" s="58">
        <v>0</v>
      </c>
      <c r="FL62" s="58">
        <v>0</v>
      </c>
      <c r="FM62" s="58">
        <v>0</v>
      </c>
      <c r="FN62" s="58">
        <v>0</v>
      </c>
      <c r="FO62" s="58">
        <v>0</v>
      </c>
      <c r="FP62" s="58">
        <v>0</v>
      </c>
      <c r="FQ62" s="58">
        <v>0</v>
      </c>
      <c r="FR62" s="58">
        <v>0</v>
      </c>
    </row>
    <row r="63" spans="2:175" outlineLevel="1" x14ac:dyDescent="0.25">
      <c r="B63" s="118">
        <v>121</v>
      </c>
      <c r="C63" s="130" t="s">
        <v>229</v>
      </c>
      <c r="D63" s="105"/>
      <c r="E63" s="44">
        <v>0</v>
      </c>
      <c r="F63" s="44">
        <v>0</v>
      </c>
      <c r="G63" s="44">
        <v>0</v>
      </c>
      <c r="H63" s="44">
        <v>0</v>
      </c>
      <c r="I63" s="44">
        <v>0</v>
      </c>
      <c r="J63" s="44">
        <v>0</v>
      </c>
      <c r="K63" s="44">
        <v>0</v>
      </c>
      <c r="L63" s="44">
        <v>0</v>
      </c>
      <c r="M63" s="44">
        <v>0</v>
      </c>
      <c r="N63" s="44">
        <v>0</v>
      </c>
      <c r="O63" s="44">
        <v>0</v>
      </c>
      <c r="P63" s="44">
        <v>0</v>
      </c>
      <c r="Q63" s="44">
        <v>0</v>
      </c>
      <c r="S63" s="44">
        <v>0</v>
      </c>
      <c r="T63" s="44">
        <v>0</v>
      </c>
      <c r="U63" s="44">
        <v>0</v>
      </c>
      <c r="V63" s="44">
        <v>0</v>
      </c>
      <c r="W63" s="44">
        <v>0</v>
      </c>
      <c r="X63" s="44">
        <v>0</v>
      </c>
      <c r="Y63" s="44">
        <v>0</v>
      </c>
      <c r="Z63" s="44">
        <v>0</v>
      </c>
      <c r="AA63" s="44">
        <v>0</v>
      </c>
      <c r="AB63" s="44">
        <v>0</v>
      </c>
      <c r="AC63" s="44">
        <v>0</v>
      </c>
      <c r="AD63" s="44">
        <v>0</v>
      </c>
      <c r="AE63" s="44">
        <v>0</v>
      </c>
      <c r="AG63" s="44">
        <v>0</v>
      </c>
      <c r="AH63" s="44">
        <v>0</v>
      </c>
      <c r="AI63" s="44">
        <v>0</v>
      </c>
      <c r="AJ63" s="44">
        <v>0</v>
      </c>
      <c r="AK63" s="44">
        <v>0</v>
      </c>
      <c r="AL63" s="44">
        <v>0</v>
      </c>
      <c r="AM63" s="44">
        <v>0</v>
      </c>
      <c r="AN63" s="44">
        <v>0</v>
      </c>
      <c r="AO63" s="44">
        <v>0</v>
      </c>
      <c r="AP63" s="44">
        <v>0</v>
      </c>
      <c r="AQ63" s="44">
        <v>0</v>
      </c>
      <c r="AR63" s="44">
        <v>0</v>
      </c>
      <c r="AS63" s="44">
        <v>0</v>
      </c>
      <c r="AU63" s="44">
        <v>0</v>
      </c>
      <c r="AV63" s="44">
        <v>0</v>
      </c>
      <c r="AW63" s="44">
        <v>0</v>
      </c>
      <c r="AX63" s="44">
        <v>0</v>
      </c>
      <c r="AY63" s="44">
        <v>0</v>
      </c>
      <c r="AZ63" s="44">
        <v>0</v>
      </c>
      <c r="BA63" s="44">
        <v>0</v>
      </c>
      <c r="BB63" s="44">
        <v>0</v>
      </c>
      <c r="BC63" s="44">
        <v>0</v>
      </c>
      <c r="BD63" s="44">
        <v>0</v>
      </c>
      <c r="BE63" s="44">
        <v>0</v>
      </c>
      <c r="BF63" s="44">
        <v>0</v>
      </c>
      <c r="BG63" s="44">
        <v>0</v>
      </c>
      <c r="BI63" s="44">
        <v>0</v>
      </c>
      <c r="BJ63" s="44">
        <v>0</v>
      </c>
      <c r="BK63" s="44">
        <v>0</v>
      </c>
      <c r="BL63" s="44">
        <v>0</v>
      </c>
      <c r="BM63" s="44">
        <v>0</v>
      </c>
      <c r="BN63" s="44">
        <v>0</v>
      </c>
      <c r="BO63" s="44">
        <v>0</v>
      </c>
      <c r="BP63" s="44">
        <v>0</v>
      </c>
      <c r="BQ63" s="44">
        <v>0</v>
      </c>
      <c r="BR63" s="44">
        <v>0</v>
      </c>
      <c r="BS63" s="44">
        <v>0</v>
      </c>
      <c r="BT63" s="44">
        <v>0</v>
      </c>
      <c r="BU63" s="44">
        <v>0</v>
      </c>
      <c r="BW63" s="44">
        <v>0</v>
      </c>
      <c r="BX63" s="44">
        <v>0</v>
      </c>
      <c r="BY63" s="44">
        <v>0</v>
      </c>
      <c r="BZ63" s="44">
        <v>0</v>
      </c>
      <c r="CA63" s="44">
        <v>0</v>
      </c>
      <c r="CB63" s="44">
        <v>0</v>
      </c>
      <c r="CC63" s="44">
        <v>0</v>
      </c>
      <c r="CD63" s="44">
        <v>0</v>
      </c>
      <c r="CE63" s="44">
        <v>0</v>
      </c>
      <c r="CF63" s="44">
        <v>0</v>
      </c>
      <c r="CG63" s="44">
        <v>0</v>
      </c>
      <c r="CH63" s="44">
        <v>0</v>
      </c>
      <c r="CI63" s="44">
        <v>0</v>
      </c>
      <c r="CJ63" s="113"/>
      <c r="CK63" s="44">
        <v>0</v>
      </c>
      <c r="CL63" s="44">
        <v>0</v>
      </c>
      <c r="CM63" s="44">
        <v>0</v>
      </c>
      <c r="CN63" s="44">
        <v>0</v>
      </c>
      <c r="CO63" s="44">
        <v>0</v>
      </c>
      <c r="CP63" s="44">
        <v>0</v>
      </c>
      <c r="CQ63" s="44">
        <v>0</v>
      </c>
      <c r="CR63" s="44">
        <v>0</v>
      </c>
      <c r="CS63" s="44">
        <v>0</v>
      </c>
      <c r="CT63" s="44">
        <v>0</v>
      </c>
      <c r="CU63" s="44">
        <v>0</v>
      </c>
      <c r="CV63" s="44">
        <v>0</v>
      </c>
      <c r="CW63" s="44">
        <v>0</v>
      </c>
      <c r="CY63" s="44">
        <v>0</v>
      </c>
      <c r="CZ63" s="44">
        <v>0</v>
      </c>
      <c r="DA63" s="44">
        <v>0</v>
      </c>
      <c r="DB63" s="44">
        <v>0</v>
      </c>
      <c r="DC63" s="44">
        <v>0</v>
      </c>
      <c r="DD63" s="44">
        <v>0</v>
      </c>
      <c r="DE63" s="44">
        <v>0</v>
      </c>
      <c r="DF63" s="44">
        <v>0</v>
      </c>
      <c r="DG63" s="45">
        <v>0</v>
      </c>
      <c r="DH63" s="45">
        <v>0</v>
      </c>
      <c r="DI63" s="45">
        <v>0</v>
      </c>
      <c r="DJ63" s="45">
        <v>0</v>
      </c>
      <c r="DK63" s="45">
        <v>0</v>
      </c>
      <c r="DM63" s="44">
        <v>0</v>
      </c>
      <c r="DN63" s="44">
        <v>0</v>
      </c>
      <c r="DO63" s="44">
        <v>0</v>
      </c>
      <c r="DP63" s="44">
        <v>0</v>
      </c>
      <c r="DQ63" s="44">
        <v>0</v>
      </c>
      <c r="DR63" s="44">
        <v>0</v>
      </c>
      <c r="DS63" s="44">
        <v>0</v>
      </c>
      <c r="DT63" s="44">
        <v>0</v>
      </c>
      <c r="DU63" s="45">
        <v>0</v>
      </c>
      <c r="DV63" s="45">
        <v>0</v>
      </c>
      <c r="DW63" s="45">
        <v>0</v>
      </c>
      <c r="DX63" s="45">
        <v>0</v>
      </c>
      <c r="DY63" s="45">
        <v>0</v>
      </c>
      <c r="EA63" s="44">
        <v>0</v>
      </c>
      <c r="EB63" s="44">
        <v>0</v>
      </c>
      <c r="EC63" s="44">
        <v>0</v>
      </c>
      <c r="ED63" s="44">
        <v>0</v>
      </c>
      <c r="EE63" s="44">
        <v>0</v>
      </c>
      <c r="EF63" s="44">
        <v>0</v>
      </c>
      <c r="EG63" s="44">
        <v>0</v>
      </c>
      <c r="EH63" s="44">
        <v>0</v>
      </c>
      <c r="EI63" s="44">
        <v>0</v>
      </c>
      <c r="EJ63" s="45">
        <v>0</v>
      </c>
      <c r="EK63" s="45">
        <v>0</v>
      </c>
      <c r="EL63" s="45">
        <v>0</v>
      </c>
      <c r="EM63" s="45">
        <v>0</v>
      </c>
      <c r="EO63" s="44">
        <v>0</v>
      </c>
      <c r="EP63" s="44">
        <f t="shared" si="93"/>
        <v>51.239599999999996</v>
      </c>
      <c r="EQ63" s="58">
        <v>0</v>
      </c>
      <c r="ER63" s="58">
        <v>0</v>
      </c>
      <c r="ES63" s="58">
        <v>0</v>
      </c>
      <c r="ET63" s="58">
        <v>16.764419999999998</v>
      </c>
      <c r="EU63" s="58">
        <v>0</v>
      </c>
      <c r="EV63" s="58">
        <v>12.76928</v>
      </c>
      <c r="EW63" s="58">
        <v>0</v>
      </c>
      <c r="EX63" s="58">
        <v>4.7249999999999996</v>
      </c>
      <c r="EY63" s="58">
        <v>6.9808999999999992</v>
      </c>
      <c r="EZ63" s="58">
        <v>0</v>
      </c>
      <c r="FA63" s="58">
        <v>10</v>
      </c>
      <c r="FB63" s="58">
        <v>0</v>
      </c>
      <c r="FC63" s="49"/>
      <c r="FE63" s="44">
        <v>0</v>
      </c>
      <c r="FF63" s="44">
        <v>0</v>
      </c>
      <c r="FG63" s="58">
        <v>0</v>
      </c>
      <c r="FH63" s="58">
        <v>0</v>
      </c>
      <c r="FI63" s="58">
        <v>0</v>
      </c>
      <c r="FJ63" s="58">
        <v>0</v>
      </c>
      <c r="FK63" s="58">
        <v>0</v>
      </c>
      <c r="FL63" s="58">
        <v>0</v>
      </c>
      <c r="FM63" s="58">
        <v>0</v>
      </c>
      <c r="FN63" s="58">
        <v>0</v>
      </c>
      <c r="FO63" s="58">
        <v>0</v>
      </c>
      <c r="FP63" s="58">
        <v>0</v>
      </c>
      <c r="FQ63" s="58">
        <v>0</v>
      </c>
      <c r="FR63" s="58">
        <v>0</v>
      </c>
    </row>
    <row r="64" spans="2:175" outlineLevel="1" x14ac:dyDescent="0.25">
      <c r="B64" s="118">
        <v>194</v>
      </c>
      <c r="C64" s="130" t="s">
        <v>230</v>
      </c>
      <c r="D64" s="105"/>
      <c r="E64" s="45">
        <v>0</v>
      </c>
      <c r="F64" s="44">
        <v>0</v>
      </c>
      <c r="G64" s="44">
        <v>0</v>
      </c>
      <c r="H64" s="44">
        <v>0</v>
      </c>
      <c r="I64" s="44">
        <v>0</v>
      </c>
      <c r="J64" s="44">
        <v>0</v>
      </c>
      <c r="K64" s="44">
        <v>0</v>
      </c>
      <c r="L64" s="44">
        <v>0</v>
      </c>
      <c r="M64" s="44">
        <v>0</v>
      </c>
      <c r="N64" s="44">
        <v>0</v>
      </c>
      <c r="O64" s="44">
        <v>0</v>
      </c>
      <c r="P64" s="44">
        <v>0</v>
      </c>
      <c r="Q64" s="44">
        <v>0</v>
      </c>
      <c r="S64" s="45">
        <v>0</v>
      </c>
      <c r="T64" s="44">
        <v>0</v>
      </c>
      <c r="U64" s="44">
        <v>0</v>
      </c>
      <c r="V64" s="44">
        <v>0</v>
      </c>
      <c r="W64" s="44">
        <v>0</v>
      </c>
      <c r="X64" s="44">
        <v>0</v>
      </c>
      <c r="Y64" s="44">
        <v>0</v>
      </c>
      <c r="Z64" s="44">
        <v>0</v>
      </c>
      <c r="AA64" s="44">
        <v>0</v>
      </c>
      <c r="AB64" s="44">
        <v>0</v>
      </c>
      <c r="AC64" s="44">
        <v>0</v>
      </c>
      <c r="AD64" s="44">
        <v>0</v>
      </c>
      <c r="AE64" s="44">
        <v>0</v>
      </c>
      <c r="AG64" s="45">
        <v>0</v>
      </c>
      <c r="AH64" s="44">
        <v>0</v>
      </c>
      <c r="AI64" s="44">
        <v>0</v>
      </c>
      <c r="AJ64" s="44">
        <v>0</v>
      </c>
      <c r="AK64" s="44">
        <v>0</v>
      </c>
      <c r="AL64" s="44">
        <v>0</v>
      </c>
      <c r="AM64" s="44">
        <v>0</v>
      </c>
      <c r="AN64" s="44">
        <v>0</v>
      </c>
      <c r="AO64" s="44">
        <v>0</v>
      </c>
      <c r="AP64" s="44">
        <v>0</v>
      </c>
      <c r="AQ64" s="44">
        <v>0</v>
      </c>
      <c r="AR64" s="44">
        <v>0</v>
      </c>
      <c r="AS64" s="44">
        <v>0</v>
      </c>
      <c r="AU64" s="45">
        <v>0</v>
      </c>
      <c r="AV64" s="44">
        <v>0</v>
      </c>
      <c r="AW64" s="44">
        <v>0</v>
      </c>
      <c r="AX64" s="44">
        <v>0</v>
      </c>
      <c r="AY64" s="44">
        <v>0</v>
      </c>
      <c r="AZ64" s="44">
        <v>0</v>
      </c>
      <c r="BA64" s="44">
        <v>0</v>
      </c>
      <c r="BB64" s="44">
        <v>0</v>
      </c>
      <c r="BC64" s="44">
        <v>0</v>
      </c>
      <c r="BD64" s="44">
        <v>0</v>
      </c>
      <c r="BE64" s="44">
        <v>0</v>
      </c>
      <c r="BF64" s="44">
        <v>0</v>
      </c>
      <c r="BG64" s="44">
        <v>0</v>
      </c>
      <c r="BI64" s="45">
        <v>0</v>
      </c>
      <c r="BJ64" s="44">
        <v>0</v>
      </c>
      <c r="BK64" s="44">
        <v>0</v>
      </c>
      <c r="BL64" s="44">
        <v>0</v>
      </c>
      <c r="BM64" s="44">
        <v>0</v>
      </c>
      <c r="BN64" s="44">
        <v>0</v>
      </c>
      <c r="BO64" s="44">
        <v>0</v>
      </c>
      <c r="BP64" s="44">
        <v>0</v>
      </c>
      <c r="BQ64" s="44">
        <v>0</v>
      </c>
      <c r="BR64" s="44">
        <v>0</v>
      </c>
      <c r="BS64" s="44">
        <v>0</v>
      </c>
      <c r="BT64" s="44">
        <v>0</v>
      </c>
      <c r="BU64" s="44">
        <v>0</v>
      </c>
      <c r="BW64" s="45">
        <v>0</v>
      </c>
      <c r="BX64" s="44">
        <v>0</v>
      </c>
      <c r="BY64" s="44">
        <v>0</v>
      </c>
      <c r="BZ64" s="44">
        <v>0</v>
      </c>
      <c r="CA64" s="44">
        <v>0</v>
      </c>
      <c r="CB64" s="44">
        <v>0</v>
      </c>
      <c r="CC64" s="44">
        <v>0</v>
      </c>
      <c r="CD64" s="44">
        <v>0</v>
      </c>
      <c r="CE64" s="44">
        <v>0</v>
      </c>
      <c r="CF64" s="44">
        <v>0</v>
      </c>
      <c r="CG64" s="44">
        <v>0</v>
      </c>
      <c r="CH64" s="44">
        <v>0</v>
      </c>
      <c r="CI64" s="44">
        <v>0</v>
      </c>
      <c r="CJ64" s="113"/>
      <c r="CK64" s="45">
        <v>0</v>
      </c>
      <c r="CL64" s="44">
        <v>0</v>
      </c>
      <c r="CM64" s="44">
        <v>0</v>
      </c>
      <c r="CN64" s="44">
        <v>0</v>
      </c>
      <c r="CO64" s="44">
        <v>0</v>
      </c>
      <c r="CP64" s="44">
        <v>0</v>
      </c>
      <c r="CQ64" s="44">
        <v>0</v>
      </c>
      <c r="CR64" s="44">
        <v>0</v>
      </c>
      <c r="CS64" s="44">
        <v>0</v>
      </c>
      <c r="CT64" s="44">
        <v>0</v>
      </c>
      <c r="CU64" s="44">
        <v>0</v>
      </c>
      <c r="CV64" s="44">
        <v>0</v>
      </c>
      <c r="CW64" s="44">
        <v>0</v>
      </c>
      <c r="CY64" s="45">
        <v>0</v>
      </c>
      <c r="CZ64" s="44">
        <v>0</v>
      </c>
      <c r="DA64" s="44">
        <v>0</v>
      </c>
      <c r="DB64" s="44">
        <v>0</v>
      </c>
      <c r="DC64" s="44">
        <v>0</v>
      </c>
      <c r="DD64" s="44">
        <v>0</v>
      </c>
      <c r="DE64" s="44">
        <v>0</v>
      </c>
      <c r="DF64" s="44">
        <v>0</v>
      </c>
      <c r="DG64" s="45">
        <v>0</v>
      </c>
      <c r="DH64" s="45">
        <v>0</v>
      </c>
      <c r="DI64" s="45">
        <v>0</v>
      </c>
      <c r="DJ64" s="45">
        <v>0</v>
      </c>
      <c r="DK64" s="45">
        <v>0</v>
      </c>
      <c r="DM64" s="45">
        <v>0</v>
      </c>
      <c r="DN64" s="44">
        <v>0</v>
      </c>
      <c r="DO64" s="44">
        <v>0</v>
      </c>
      <c r="DP64" s="44">
        <v>0</v>
      </c>
      <c r="DQ64" s="44">
        <v>0</v>
      </c>
      <c r="DR64" s="44">
        <v>0</v>
      </c>
      <c r="DS64" s="44">
        <v>0</v>
      </c>
      <c r="DT64" s="44">
        <v>0</v>
      </c>
      <c r="DU64" s="45">
        <v>0</v>
      </c>
      <c r="DV64" s="45">
        <v>0</v>
      </c>
      <c r="DW64" s="45">
        <v>0</v>
      </c>
      <c r="DX64" s="45">
        <v>0</v>
      </c>
      <c r="DY64" s="45">
        <v>0</v>
      </c>
      <c r="EA64" s="45">
        <v>0</v>
      </c>
      <c r="EB64" s="44">
        <v>0</v>
      </c>
      <c r="EC64" s="44">
        <v>0</v>
      </c>
      <c r="ED64" s="44">
        <v>0</v>
      </c>
      <c r="EE64" s="44">
        <v>0</v>
      </c>
      <c r="EF64" s="44">
        <v>0</v>
      </c>
      <c r="EG64" s="44">
        <v>0</v>
      </c>
      <c r="EH64" s="44">
        <v>0</v>
      </c>
      <c r="EI64" s="44">
        <v>0</v>
      </c>
      <c r="EJ64" s="45">
        <v>0</v>
      </c>
      <c r="EK64" s="45">
        <v>0</v>
      </c>
      <c r="EL64" s="45">
        <v>0</v>
      </c>
      <c r="EM64" s="45">
        <v>0</v>
      </c>
      <c r="EO64" s="45">
        <v>0</v>
      </c>
      <c r="EP64" s="45">
        <f t="shared" si="93"/>
        <v>0</v>
      </c>
      <c r="EQ64" s="58">
        <v>0</v>
      </c>
      <c r="ER64" s="58">
        <v>0</v>
      </c>
      <c r="ES64" s="58">
        <v>0</v>
      </c>
      <c r="ET64" s="58">
        <v>0</v>
      </c>
      <c r="EU64" s="58">
        <v>0</v>
      </c>
      <c r="EV64" s="58">
        <v>0</v>
      </c>
      <c r="EW64" s="58">
        <v>0</v>
      </c>
      <c r="EX64" s="58">
        <v>0</v>
      </c>
      <c r="EY64" s="58">
        <v>0</v>
      </c>
      <c r="EZ64" s="58">
        <v>0</v>
      </c>
      <c r="FA64" s="58">
        <v>0</v>
      </c>
      <c r="FB64" s="58">
        <v>0</v>
      </c>
      <c r="FC64" s="49"/>
      <c r="FE64" s="45">
        <v>0</v>
      </c>
      <c r="FF64" s="45">
        <v>0</v>
      </c>
      <c r="FG64" s="58">
        <v>0</v>
      </c>
      <c r="FH64" s="58">
        <v>0</v>
      </c>
      <c r="FI64" s="58">
        <v>0</v>
      </c>
      <c r="FJ64" s="58">
        <v>0</v>
      </c>
      <c r="FK64" s="58">
        <v>0</v>
      </c>
      <c r="FL64" s="58">
        <v>0</v>
      </c>
      <c r="FM64" s="58">
        <v>0</v>
      </c>
      <c r="FN64" s="58">
        <v>0</v>
      </c>
      <c r="FO64" s="58">
        <v>0</v>
      </c>
      <c r="FP64" s="58">
        <v>0</v>
      </c>
      <c r="FQ64" s="58">
        <v>0</v>
      </c>
      <c r="FR64" s="58">
        <v>0</v>
      </c>
    </row>
    <row r="65" spans="2:175" outlineLevel="1" x14ac:dyDescent="0.25">
      <c r="B65" s="118">
        <v>195</v>
      </c>
      <c r="C65" s="130" t="s">
        <v>231</v>
      </c>
      <c r="D65" s="105"/>
      <c r="E65" s="45">
        <v>0</v>
      </c>
      <c r="F65" s="44">
        <v>0</v>
      </c>
      <c r="G65" s="44">
        <v>0</v>
      </c>
      <c r="H65" s="44">
        <v>0</v>
      </c>
      <c r="I65" s="44">
        <v>0</v>
      </c>
      <c r="J65" s="44">
        <v>0</v>
      </c>
      <c r="K65" s="44">
        <v>0</v>
      </c>
      <c r="L65" s="44">
        <v>0</v>
      </c>
      <c r="M65" s="44">
        <v>0</v>
      </c>
      <c r="N65" s="44">
        <v>0</v>
      </c>
      <c r="O65" s="44">
        <v>0</v>
      </c>
      <c r="P65" s="44">
        <v>0</v>
      </c>
      <c r="Q65" s="44">
        <v>0</v>
      </c>
      <c r="S65" s="45">
        <v>0</v>
      </c>
      <c r="T65" s="44">
        <v>0</v>
      </c>
      <c r="U65" s="44">
        <v>0</v>
      </c>
      <c r="V65" s="44">
        <v>0</v>
      </c>
      <c r="W65" s="44">
        <v>0</v>
      </c>
      <c r="X65" s="44">
        <v>0</v>
      </c>
      <c r="Y65" s="44">
        <v>0</v>
      </c>
      <c r="Z65" s="44">
        <v>0</v>
      </c>
      <c r="AA65" s="44">
        <v>0</v>
      </c>
      <c r="AB65" s="44">
        <v>0</v>
      </c>
      <c r="AC65" s="44">
        <v>0</v>
      </c>
      <c r="AD65" s="44">
        <v>0</v>
      </c>
      <c r="AE65" s="44">
        <v>0</v>
      </c>
      <c r="AG65" s="45">
        <v>0</v>
      </c>
      <c r="AH65" s="44">
        <v>0</v>
      </c>
      <c r="AI65" s="44">
        <v>0</v>
      </c>
      <c r="AJ65" s="44">
        <v>0</v>
      </c>
      <c r="AK65" s="44">
        <v>0</v>
      </c>
      <c r="AL65" s="44">
        <v>0</v>
      </c>
      <c r="AM65" s="44">
        <v>0</v>
      </c>
      <c r="AN65" s="44">
        <v>0</v>
      </c>
      <c r="AO65" s="44">
        <v>0</v>
      </c>
      <c r="AP65" s="44">
        <v>0</v>
      </c>
      <c r="AQ65" s="44">
        <v>0</v>
      </c>
      <c r="AR65" s="44">
        <v>0</v>
      </c>
      <c r="AS65" s="44">
        <v>0</v>
      </c>
      <c r="AU65" s="45">
        <v>0</v>
      </c>
      <c r="AV65" s="44">
        <v>0</v>
      </c>
      <c r="AW65" s="44">
        <v>0</v>
      </c>
      <c r="AX65" s="44">
        <v>0</v>
      </c>
      <c r="AY65" s="44">
        <v>0</v>
      </c>
      <c r="AZ65" s="44">
        <v>0</v>
      </c>
      <c r="BA65" s="44">
        <v>0</v>
      </c>
      <c r="BB65" s="44">
        <v>0</v>
      </c>
      <c r="BC65" s="44">
        <v>0</v>
      </c>
      <c r="BD65" s="44">
        <v>0</v>
      </c>
      <c r="BE65" s="44">
        <v>0</v>
      </c>
      <c r="BF65" s="44">
        <v>0</v>
      </c>
      <c r="BG65" s="44">
        <v>0</v>
      </c>
      <c r="BI65" s="45">
        <v>0</v>
      </c>
      <c r="BJ65" s="44">
        <v>0</v>
      </c>
      <c r="BK65" s="44">
        <v>0</v>
      </c>
      <c r="BL65" s="44">
        <v>0</v>
      </c>
      <c r="BM65" s="44">
        <v>0</v>
      </c>
      <c r="BN65" s="44">
        <v>0</v>
      </c>
      <c r="BO65" s="44">
        <v>0</v>
      </c>
      <c r="BP65" s="44">
        <v>0</v>
      </c>
      <c r="BQ65" s="44">
        <v>0</v>
      </c>
      <c r="BR65" s="44">
        <v>0</v>
      </c>
      <c r="BS65" s="44">
        <v>0</v>
      </c>
      <c r="BT65" s="44">
        <v>0</v>
      </c>
      <c r="BU65" s="44">
        <v>0</v>
      </c>
      <c r="BW65" s="45">
        <v>0</v>
      </c>
      <c r="BX65" s="44">
        <v>0</v>
      </c>
      <c r="BY65" s="44">
        <v>0</v>
      </c>
      <c r="BZ65" s="44">
        <v>0</v>
      </c>
      <c r="CA65" s="44">
        <v>0</v>
      </c>
      <c r="CB65" s="44">
        <v>0</v>
      </c>
      <c r="CC65" s="44">
        <v>0</v>
      </c>
      <c r="CD65" s="44">
        <v>0</v>
      </c>
      <c r="CE65" s="44">
        <v>0</v>
      </c>
      <c r="CF65" s="44">
        <v>0</v>
      </c>
      <c r="CG65" s="44">
        <v>0</v>
      </c>
      <c r="CH65" s="44">
        <v>0</v>
      </c>
      <c r="CI65" s="44">
        <v>0</v>
      </c>
      <c r="CJ65" s="113"/>
      <c r="CK65" s="45">
        <v>0</v>
      </c>
      <c r="CL65" s="44">
        <v>0</v>
      </c>
      <c r="CM65" s="44">
        <v>0</v>
      </c>
      <c r="CN65" s="44">
        <v>0</v>
      </c>
      <c r="CO65" s="44">
        <v>0</v>
      </c>
      <c r="CP65" s="44">
        <v>0</v>
      </c>
      <c r="CQ65" s="44">
        <v>0</v>
      </c>
      <c r="CR65" s="44">
        <v>0</v>
      </c>
      <c r="CS65" s="44">
        <v>0</v>
      </c>
      <c r="CT65" s="44">
        <v>0</v>
      </c>
      <c r="CU65" s="44">
        <v>0</v>
      </c>
      <c r="CV65" s="44">
        <v>0</v>
      </c>
      <c r="CW65" s="44">
        <v>0</v>
      </c>
      <c r="CY65" s="45">
        <v>0</v>
      </c>
      <c r="CZ65" s="44">
        <v>0</v>
      </c>
      <c r="DA65" s="44">
        <v>0</v>
      </c>
      <c r="DB65" s="44">
        <v>0</v>
      </c>
      <c r="DC65" s="44">
        <v>0</v>
      </c>
      <c r="DD65" s="44">
        <v>0</v>
      </c>
      <c r="DE65" s="44">
        <v>0</v>
      </c>
      <c r="DF65" s="44">
        <v>0</v>
      </c>
      <c r="DG65" s="45">
        <v>0</v>
      </c>
      <c r="DH65" s="45">
        <v>0</v>
      </c>
      <c r="DI65" s="45">
        <v>0</v>
      </c>
      <c r="DJ65" s="45">
        <v>0</v>
      </c>
      <c r="DK65" s="45">
        <v>0</v>
      </c>
      <c r="DM65" s="45">
        <v>0</v>
      </c>
      <c r="DN65" s="44">
        <v>0</v>
      </c>
      <c r="DO65" s="44">
        <v>0</v>
      </c>
      <c r="DP65" s="44">
        <v>0</v>
      </c>
      <c r="DQ65" s="44">
        <v>0</v>
      </c>
      <c r="DR65" s="44">
        <v>0</v>
      </c>
      <c r="DS65" s="44">
        <v>0</v>
      </c>
      <c r="DT65" s="44">
        <v>0</v>
      </c>
      <c r="DU65" s="45">
        <v>0</v>
      </c>
      <c r="DV65" s="45">
        <v>0</v>
      </c>
      <c r="DW65" s="45">
        <v>0</v>
      </c>
      <c r="DX65" s="45">
        <v>0</v>
      </c>
      <c r="DY65" s="45">
        <v>0</v>
      </c>
      <c r="EA65" s="45">
        <v>0</v>
      </c>
      <c r="EB65" s="44">
        <v>0</v>
      </c>
      <c r="EC65" s="44">
        <v>0</v>
      </c>
      <c r="ED65" s="44">
        <v>0</v>
      </c>
      <c r="EE65" s="44">
        <v>0</v>
      </c>
      <c r="EF65" s="44">
        <v>0</v>
      </c>
      <c r="EG65" s="44">
        <v>0</v>
      </c>
      <c r="EH65" s="44">
        <v>0</v>
      </c>
      <c r="EI65" s="44">
        <v>0</v>
      </c>
      <c r="EJ65" s="45">
        <v>0</v>
      </c>
      <c r="EK65" s="45">
        <v>0</v>
      </c>
      <c r="EL65" s="45">
        <v>0</v>
      </c>
      <c r="EM65" s="45">
        <v>0</v>
      </c>
      <c r="EO65" s="45">
        <v>0</v>
      </c>
      <c r="EP65" s="45">
        <f t="shared" si="93"/>
        <v>0</v>
      </c>
      <c r="EQ65" s="58">
        <v>0</v>
      </c>
      <c r="ER65" s="58">
        <v>0</v>
      </c>
      <c r="ES65" s="58">
        <v>0</v>
      </c>
      <c r="ET65" s="58">
        <v>0</v>
      </c>
      <c r="EU65" s="58">
        <v>0</v>
      </c>
      <c r="EV65" s="58">
        <v>0</v>
      </c>
      <c r="EW65" s="58">
        <v>0</v>
      </c>
      <c r="EX65" s="58">
        <v>0</v>
      </c>
      <c r="EY65" s="58">
        <v>0</v>
      </c>
      <c r="EZ65" s="58">
        <v>0</v>
      </c>
      <c r="FA65" s="58">
        <v>0</v>
      </c>
      <c r="FB65" s="58">
        <v>0</v>
      </c>
      <c r="FC65" s="49"/>
      <c r="FE65" s="45">
        <v>0</v>
      </c>
      <c r="FF65" s="45">
        <v>0</v>
      </c>
      <c r="FG65" s="58">
        <v>0</v>
      </c>
      <c r="FH65" s="58">
        <v>0</v>
      </c>
      <c r="FI65" s="58">
        <v>0</v>
      </c>
      <c r="FJ65" s="58">
        <v>0</v>
      </c>
      <c r="FK65" s="58">
        <v>0</v>
      </c>
      <c r="FL65" s="58">
        <v>0</v>
      </c>
      <c r="FM65" s="58">
        <v>0</v>
      </c>
      <c r="FN65" s="58">
        <v>0</v>
      </c>
      <c r="FO65" s="58">
        <v>0</v>
      </c>
      <c r="FP65" s="58">
        <v>0</v>
      </c>
      <c r="FQ65" s="58">
        <v>0</v>
      </c>
      <c r="FR65" s="58">
        <v>0</v>
      </c>
    </row>
    <row r="66" spans="2:175" outlineLevel="1" x14ac:dyDescent="0.25">
      <c r="B66" s="118">
        <v>102</v>
      </c>
      <c r="C66" s="130" t="s">
        <v>232</v>
      </c>
      <c r="D66" s="105"/>
      <c r="E66" s="44">
        <v>1</v>
      </c>
      <c r="F66" s="44">
        <v>0</v>
      </c>
      <c r="G66" s="44">
        <v>0</v>
      </c>
      <c r="H66" s="44">
        <v>0</v>
      </c>
      <c r="I66" s="44">
        <v>0</v>
      </c>
      <c r="J66" s="44">
        <v>0</v>
      </c>
      <c r="K66" s="44">
        <v>0</v>
      </c>
      <c r="L66" s="44">
        <v>0</v>
      </c>
      <c r="M66" s="44">
        <v>0</v>
      </c>
      <c r="N66" s="44">
        <v>1</v>
      </c>
      <c r="O66" s="44">
        <v>0</v>
      </c>
      <c r="P66" s="44">
        <v>0</v>
      </c>
      <c r="Q66" s="44">
        <v>0</v>
      </c>
      <c r="S66" s="44">
        <v>0</v>
      </c>
      <c r="T66" s="44">
        <v>0</v>
      </c>
      <c r="U66" s="44">
        <v>0</v>
      </c>
      <c r="V66" s="44">
        <v>0</v>
      </c>
      <c r="W66" s="44">
        <v>0</v>
      </c>
      <c r="X66" s="44">
        <v>0</v>
      </c>
      <c r="Y66" s="44">
        <v>0</v>
      </c>
      <c r="Z66" s="44">
        <v>0</v>
      </c>
      <c r="AA66" s="44">
        <v>0</v>
      </c>
      <c r="AB66" s="44">
        <v>0</v>
      </c>
      <c r="AC66" s="44">
        <v>0</v>
      </c>
      <c r="AD66" s="44">
        <v>0</v>
      </c>
      <c r="AE66" s="44">
        <v>0</v>
      </c>
      <c r="AG66" s="44">
        <v>0</v>
      </c>
      <c r="AH66" s="44">
        <v>0</v>
      </c>
      <c r="AI66" s="44">
        <v>0</v>
      </c>
      <c r="AJ66" s="44">
        <v>0</v>
      </c>
      <c r="AK66" s="44">
        <v>0</v>
      </c>
      <c r="AL66" s="44">
        <v>0</v>
      </c>
      <c r="AM66" s="44">
        <v>0</v>
      </c>
      <c r="AN66" s="44">
        <v>0</v>
      </c>
      <c r="AO66" s="44">
        <v>0</v>
      </c>
      <c r="AP66" s="44">
        <v>0</v>
      </c>
      <c r="AQ66" s="44">
        <v>0</v>
      </c>
      <c r="AR66" s="44">
        <v>0</v>
      </c>
      <c r="AS66" s="44">
        <v>0</v>
      </c>
      <c r="AU66" s="44">
        <v>0</v>
      </c>
      <c r="AV66" s="44">
        <v>0</v>
      </c>
      <c r="AW66" s="44">
        <v>0</v>
      </c>
      <c r="AX66" s="44">
        <v>0</v>
      </c>
      <c r="AY66" s="44">
        <v>0</v>
      </c>
      <c r="AZ66" s="44">
        <v>0</v>
      </c>
      <c r="BA66" s="44">
        <v>0</v>
      </c>
      <c r="BB66" s="44">
        <v>0</v>
      </c>
      <c r="BC66" s="44">
        <v>0</v>
      </c>
      <c r="BD66" s="44">
        <v>0</v>
      </c>
      <c r="BE66" s="44">
        <v>0</v>
      </c>
      <c r="BF66" s="44">
        <v>0</v>
      </c>
      <c r="BG66" s="44">
        <v>0</v>
      </c>
      <c r="BI66" s="44">
        <v>0</v>
      </c>
      <c r="BJ66" s="44">
        <v>0</v>
      </c>
      <c r="BK66" s="44">
        <v>0</v>
      </c>
      <c r="BL66" s="44">
        <v>0</v>
      </c>
      <c r="BM66" s="44">
        <v>0</v>
      </c>
      <c r="BN66" s="44">
        <v>0</v>
      </c>
      <c r="BO66" s="44">
        <v>0</v>
      </c>
      <c r="BP66" s="44">
        <v>0</v>
      </c>
      <c r="BQ66" s="44">
        <v>0</v>
      </c>
      <c r="BR66" s="44">
        <v>0</v>
      </c>
      <c r="BS66" s="44">
        <v>0</v>
      </c>
      <c r="BT66" s="44">
        <v>0</v>
      </c>
      <c r="BU66" s="44">
        <v>0</v>
      </c>
      <c r="BW66" s="44">
        <v>91.048000000000002</v>
      </c>
      <c r="BX66" s="44">
        <v>22.815999999999999</v>
      </c>
      <c r="BY66" s="44">
        <v>0</v>
      </c>
      <c r="BZ66" s="44">
        <v>0</v>
      </c>
      <c r="CA66" s="44">
        <v>0</v>
      </c>
      <c r="CB66" s="44">
        <v>0</v>
      </c>
      <c r="CC66" s="44">
        <v>0</v>
      </c>
      <c r="CD66" s="44">
        <v>4.1000000000000002E-2</v>
      </c>
      <c r="CE66" s="44">
        <v>0</v>
      </c>
      <c r="CF66" s="44">
        <v>0</v>
      </c>
      <c r="CG66" s="44">
        <v>0</v>
      </c>
      <c r="CH66" s="44">
        <v>0.85799999999999998</v>
      </c>
      <c r="CI66" s="44">
        <v>67.332999999999998</v>
      </c>
      <c r="CJ66" s="113"/>
      <c r="CK66" s="44">
        <v>1.3424599999999998</v>
      </c>
      <c r="CL66" s="44">
        <v>0</v>
      </c>
      <c r="CM66" s="44" t="s">
        <v>168</v>
      </c>
      <c r="CN66" s="44">
        <v>0</v>
      </c>
      <c r="CO66" s="44">
        <v>0</v>
      </c>
      <c r="CP66" s="44">
        <v>0</v>
      </c>
      <c r="CQ66" s="44">
        <v>4.2000000000000003E-2</v>
      </c>
      <c r="CR66" s="44">
        <v>0.21</v>
      </c>
      <c r="CS66" s="44">
        <v>0</v>
      </c>
      <c r="CT66" s="44">
        <v>0.93045999999999995</v>
      </c>
      <c r="CU66" s="44">
        <v>0.16</v>
      </c>
      <c r="CV66" s="44">
        <v>0</v>
      </c>
      <c r="CW66" s="44">
        <v>0</v>
      </c>
      <c r="CY66" s="44">
        <v>119.84451999999999</v>
      </c>
      <c r="CZ66" s="44">
        <v>0</v>
      </c>
      <c r="DA66" s="44">
        <v>0</v>
      </c>
      <c r="DB66" s="44">
        <v>0</v>
      </c>
      <c r="DC66" s="44">
        <v>0</v>
      </c>
      <c r="DD66" s="44">
        <v>0</v>
      </c>
      <c r="DE66" s="44">
        <v>0</v>
      </c>
      <c r="DF66" s="44">
        <v>1.02542</v>
      </c>
      <c r="DG66" s="45">
        <v>0.20924999999999999</v>
      </c>
      <c r="DH66" s="45">
        <v>0</v>
      </c>
      <c r="DI66" s="45">
        <v>0</v>
      </c>
      <c r="DJ66" s="45">
        <v>0</v>
      </c>
      <c r="DK66" s="45">
        <v>118.60984999999999</v>
      </c>
      <c r="DM66" s="44">
        <v>107.01393</v>
      </c>
      <c r="DN66" s="44">
        <v>0</v>
      </c>
      <c r="DO66" s="44">
        <v>0</v>
      </c>
      <c r="DP66" s="44">
        <v>0</v>
      </c>
      <c r="DQ66" s="44">
        <v>0</v>
      </c>
      <c r="DR66" s="44">
        <v>0</v>
      </c>
      <c r="DS66" s="44">
        <v>0.30035000000000001</v>
      </c>
      <c r="DT66" s="44">
        <v>0</v>
      </c>
      <c r="DU66" s="45">
        <v>1.09429</v>
      </c>
      <c r="DV66" s="45">
        <v>4.4999999999999998E-2</v>
      </c>
      <c r="DW66" s="45">
        <v>0</v>
      </c>
      <c r="DX66" s="45">
        <v>0</v>
      </c>
      <c r="DY66" s="45">
        <v>105.57429</v>
      </c>
      <c r="EA66" s="44">
        <v>0.49243999999999999</v>
      </c>
      <c r="EB66" s="44">
        <v>0</v>
      </c>
      <c r="EC66" s="44">
        <v>0.09</v>
      </c>
      <c r="ED66" s="44">
        <v>0</v>
      </c>
      <c r="EE66" s="44">
        <v>0</v>
      </c>
      <c r="EF66" s="44">
        <v>4.4999999999999998E-2</v>
      </c>
      <c r="EG66" s="44">
        <v>0.1</v>
      </c>
      <c r="EH66" s="44">
        <v>0.25744</v>
      </c>
      <c r="EI66" s="44">
        <v>0</v>
      </c>
      <c r="EJ66" s="45">
        <v>0</v>
      </c>
      <c r="EK66" s="45">
        <v>0</v>
      </c>
      <c r="EL66" s="45">
        <v>0</v>
      </c>
      <c r="EM66" s="45">
        <v>0</v>
      </c>
      <c r="EO66" s="44">
        <v>5</v>
      </c>
      <c r="EP66" s="44">
        <f t="shared" si="93"/>
        <v>9.8160399999999992</v>
      </c>
      <c r="EQ66" s="58">
        <v>1</v>
      </c>
      <c r="ER66" s="58">
        <v>0.26027</v>
      </c>
      <c r="ES66" s="58">
        <v>0.32852000000000003</v>
      </c>
      <c r="ET66" s="58">
        <v>0.33718999999999993</v>
      </c>
      <c r="EU66" s="58">
        <v>0</v>
      </c>
      <c r="EV66" s="58">
        <v>0.29532999999999998</v>
      </c>
      <c r="EW66" s="58">
        <v>5.4674399999999999</v>
      </c>
      <c r="EX66" s="58">
        <v>2.1272899999999999</v>
      </c>
      <c r="EY66" s="58">
        <v>0</v>
      </c>
      <c r="EZ66" s="58">
        <v>0</v>
      </c>
      <c r="FA66" s="58">
        <v>0</v>
      </c>
      <c r="FB66" s="58">
        <v>0</v>
      </c>
      <c r="FC66" s="49"/>
      <c r="FE66" s="44">
        <v>5</v>
      </c>
      <c r="FF66" s="44">
        <f>EP66</f>
        <v>9.8160399999999992</v>
      </c>
      <c r="FG66" s="58">
        <v>0</v>
      </c>
      <c r="FH66" s="58">
        <v>0</v>
      </c>
      <c r="FI66" s="58">
        <v>0</v>
      </c>
      <c r="FJ66" s="58">
        <v>0</v>
      </c>
      <c r="FK66" s="58">
        <v>0</v>
      </c>
      <c r="FL66" s="58">
        <v>0</v>
      </c>
      <c r="FM66" s="58">
        <v>0</v>
      </c>
      <c r="FN66" s="58">
        <v>0</v>
      </c>
      <c r="FO66" s="58">
        <v>0</v>
      </c>
      <c r="FP66" s="58">
        <v>0</v>
      </c>
      <c r="FQ66" s="58">
        <v>0</v>
      </c>
      <c r="FR66" s="58">
        <v>0</v>
      </c>
    </row>
    <row r="67" spans="2:175" s="49" customFormat="1" x14ac:dyDescent="0.25">
      <c r="B67" s="37">
        <v>62</v>
      </c>
      <c r="C67" s="131" t="s">
        <v>233</v>
      </c>
      <c r="D67" s="107"/>
      <c r="E67" s="44">
        <v>217.648</v>
      </c>
      <c r="F67" s="44">
        <v>5.9240000000000004</v>
      </c>
      <c r="G67" s="44">
        <v>9.5870000000000015</v>
      </c>
      <c r="H67" s="44">
        <v>35.034999999999997</v>
      </c>
      <c r="I67" s="44">
        <v>27.118000000000002</v>
      </c>
      <c r="J67" s="44">
        <v>19.21</v>
      </c>
      <c r="K67" s="44">
        <v>18.188000000000002</v>
      </c>
      <c r="L67" s="44">
        <v>18.122999999999998</v>
      </c>
      <c r="M67" s="44">
        <v>16.899000000000001</v>
      </c>
      <c r="N67" s="44">
        <v>18.115000000000002</v>
      </c>
      <c r="O67" s="44">
        <v>18.463999999999999</v>
      </c>
      <c r="P67" s="44">
        <v>19.414000000000001</v>
      </c>
      <c r="Q67" s="44">
        <v>11.571000000000002</v>
      </c>
      <c r="S67" s="44">
        <v>532.68999999999994</v>
      </c>
      <c r="T67" s="44">
        <v>17.443999999999999</v>
      </c>
      <c r="U67" s="44">
        <v>14.326000000000001</v>
      </c>
      <c r="V67" s="44">
        <v>7.8210000000000006</v>
      </c>
      <c r="W67" s="44">
        <v>35.372</v>
      </c>
      <c r="X67" s="44">
        <v>27.206</v>
      </c>
      <c r="Y67" s="44">
        <v>33.679000000000002</v>
      </c>
      <c r="Z67" s="44">
        <v>20.254000000000001</v>
      </c>
      <c r="AA67" s="44">
        <v>22.933</v>
      </c>
      <c r="AB67" s="44">
        <v>255.322</v>
      </c>
      <c r="AC67" s="44">
        <v>21.231000000000002</v>
      </c>
      <c r="AD67" s="44">
        <v>48.094999999999999</v>
      </c>
      <c r="AE67" s="44">
        <v>29.006999999999998</v>
      </c>
      <c r="AG67" s="44">
        <v>248.16399999999999</v>
      </c>
      <c r="AH67" s="44">
        <v>14.079000000000001</v>
      </c>
      <c r="AI67" s="44">
        <v>29.959</v>
      </c>
      <c r="AJ67" s="44">
        <v>21.000999999999998</v>
      </c>
      <c r="AK67" s="44">
        <v>19.477</v>
      </c>
      <c r="AL67" s="44">
        <v>22.156000000000002</v>
      </c>
      <c r="AM67" s="44">
        <v>16.057000000000002</v>
      </c>
      <c r="AN67" s="44">
        <v>14.474</v>
      </c>
      <c r="AO67" s="44">
        <v>13.029</v>
      </c>
      <c r="AP67" s="44">
        <v>15.520999999999999</v>
      </c>
      <c r="AQ67" s="44">
        <v>15.166</v>
      </c>
      <c r="AR67" s="44">
        <v>41.871000000000002</v>
      </c>
      <c r="AS67" s="44">
        <v>25.374000000000002</v>
      </c>
      <c r="AU67" s="44">
        <v>395.67599999999999</v>
      </c>
      <c r="AV67" s="44">
        <v>11.068</v>
      </c>
      <c r="AW67" s="44">
        <v>15.942</v>
      </c>
      <c r="AX67" s="44">
        <v>19.297000000000001</v>
      </c>
      <c r="AY67" s="44">
        <v>11.211999999999998</v>
      </c>
      <c r="AZ67" s="44">
        <v>13.472</v>
      </c>
      <c r="BA67" s="44">
        <v>14.205</v>
      </c>
      <c r="BB67" s="44">
        <v>14.109000000000002</v>
      </c>
      <c r="BC67" s="44">
        <v>14.122999999999999</v>
      </c>
      <c r="BD67" s="44">
        <v>13.837000000000002</v>
      </c>
      <c r="BE67" s="44">
        <v>238.864</v>
      </c>
      <c r="BF67" s="44">
        <v>13.864000000000001</v>
      </c>
      <c r="BG67" s="44">
        <v>15.683</v>
      </c>
      <c r="BI67" s="44">
        <v>304.63200000000001</v>
      </c>
      <c r="BJ67" s="44">
        <v>12.746</v>
      </c>
      <c r="BK67" s="44">
        <v>15.291</v>
      </c>
      <c r="BL67" s="44">
        <v>10.547000000000001</v>
      </c>
      <c r="BM67" s="44">
        <v>6.9360000000000008</v>
      </c>
      <c r="BN67" s="44">
        <v>9.6720000000000006</v>
      </c>
      <c r="BO67" s="44">
        <v>8.8620000000000001</v>
      </c>
      <c r="BP67" s="44">
        <v>9.4169999999999998</v>
      </c>
      <c r="BQ67" s="44">
        <v>9.3669999999999991</v>
      </c>
      <c r="BR67" s="44">
        <v>8.2490000000000006</v>
      </c>
      <c r="BS67" s="44">
        <v>197.04900000000001</v>
      </c>
      <c r="BT67" s="44">
        <v>8.9089999999999989</v>
      </c>
      <c r="BU67" s="44">
        <v>7.5870000000000006</v>
      </c>
      <c r="BW67" s="44">
        <v>106.02800000000001</v>
      </c>
      <c r="BX67" s="44">
        <v>11.064</v>
      </c>
      <c r="BY67" s="44">
        <v>7.0659999999999998</v>
      </c>
      <c r="BZ67" s="44">
        <v>8.5169999999999995</v>
      </c>
      <c r="CA67" s="44">
        <v>12.256</v>
      </c>
      <c r="CB67" s="44">
        <v>9.777000000000001</v>
      </c>
      <c r="CC67" s="44">
        <v>8.1020000000000003</v>
      </c>
      <c r="CD67" s="44">
        <v>8.0940000000000012</v>
      </c>
      <c r="CE67" s="44">
        <v>8.0990000000000002</v>
      </c>
      <c r="CF67" s="44">
        <v>9.1549999999999994</v>
      </c>
      <c r="CG67" s="44">
        <v>7.7000000000000011</v>
      </c>
      <c r="CH67" s="44">
        <v>8.1009999999999991</v>
      </c>
      <c r="CI67" s="44">
        <v>8.0969999999999995</v>
      </c>
      <c r="CJ67" s="113"/>
      <c r="CK67" s="44">
        <v>103.65587000000002</v>
      </c>
      <c r="CL67" s="44">
        <v>7.6450000000000005</v>
      </c>
      <c r="CM67" s="44">
        <v>7.649</v>
      </c>
      <c r="CN67" s="44">
        <v>7.7490000000000006</v>
      </c>
      <c r="CO67" s="44">
        <v>9.4500000000000011</v>
      </c>
      <c r="CP67" s="44">
        <v>11.641999999999999</v>
      </c>
      <c r="CQ67" s="44">
        <v>9.581999999999999</v>
      </c>
      <c r="CR67" s="44">
        <v>10.586</v>
      </c>
      <c r="CS67" s="44">
        <v>5.0870999999999995</v>
      </c>
      <c r="CT67" s="44">
        <v>6.729099999999999</v>
      </c>
      <c r="CU67" s="44">
        <v>9.3052099999999989</v>
      </c>
      <c r="CV67" s="44">
        <v>9.4479399999999991</v>
      </c>
      <c r="CW67" s="44">
        <v>8.7835199999999993</v>
      </c>
      <c r="CY67" s="44">
        <v>100.53341</v>
      </c>
      <c r="CZ67" s="44">
        <v>5.0870999999999995</v>
      </c>
      <c r="DA67" s="44">
        <v>7.0065399999999993</v>
      </c>
      <c r="DB67" s="44">
        <v>5.98611</v>
      </c>
      <c r="DC67" s="44">
        <v>7.2007300000000001</v>
      </c>
      <c r="DD67" s="44">
        <v>25.260730000000002</v>
      </c>
      <c r="DE67" s="44">
        <v>9.1139900000000011</v>
      </c>
      <c r="DF67" s="44">
        <v>4.0579099999999997</v>
      </c>
      <c r="DG67" s="44">
        <v>8.6106700000000007</v>
      </c>
      <c r="DH67" s="44">
        <v>6.5522899999999993</v>
      </c>
      <c r="DI67" s="44">
        <v>8.6106699999999989</v>
      </c>
      <c r="DJ67" s="44">
        <v>6.5522899999999993</v>
      </c>
      <c r="DK67" s="44">
        <v>6.4943799999999996</v>
      </c>
      <c r="DM67" s="44">
        <v>125.49536000000001</v>
      </c>
      <c r="DN67" s="44">
        <v>35.41583</v>
      </c>
      <c r="DO67" s="44">
        <v>6.4943799999999996</v>
      </c>
      <c r="DP67" s="44">
        <v>9.8096999999999994</v>
      </c>
      <c r="DQ67" s="44">
        <v>5.5390799999999993</v>
      </c>
      <c r="DR67" s="44">
        <v>7.6863799999999998</v>
      </c>
      <c r="DS67" s="44">
        <v>12.81644</v>
      </c>
      <c r="DT67" s="44">
        <v>7.3084800000000003</v>
      </c>
      <c r="DU67" s="44">
        <v>6.7426700000000004</v>
      </c>
      <c r="DV67" s="44">
        <v>7.1567699999999999</v>
      </c>
      <c r="DW67" s="44">
        <v>9.7204200000000007</v>
      </c>
      <c r="DX67" s="44">
        <v>7.0943499999999995</v>
      </c>
      <c r="DY67" s="44">
        <v>9.7108600000000003</v>
      </c>
      <c r="EA67" s="44">
        <v>192.78286</v>
      </c>
      <c r="EB67" s="44">
        <v>7.109729999999999</v>
      </c>
      <c r="EC67" s="44">
        <v>12.14223</v>
      </c>
      <c r="ED67" s="44">
        <v>12.3002</v>
      </c>
      <c r="EE67" s="44">
        <v>7.2254299999999994</v>
      </c>
      <c r="EF67" s="44">
        <v>25.56223</v>
      </c>
      <c r="EG67" s="44">
        <v>14.044370000000001</v>
      </c>
      <c r="EH67" s="44">
        <v>7.5897600000000001</v>
      </c>
      <c r="EI67" s="44">
        <v>106.80891</v>
      </c>
      <c r="EJ67" s="44">
        <v>0</v>
      </c>
      <c r="EK67" s="44">
        <v>0</v>
      </c>
      <c r="EL67" s="44">
        <v>0</v>
      </c>
      <c r="EM67" s="44">
        <v>0</v>
      </c>
      <c r="EO67" s="44">
        <f>SUM(EO68:EO79)</f>
        <v>662</v>
      </c>
      <c r="EP67" s="44">
        <f>SUM(EP68:EP79)</f>
        <v>606.06714000000011</v>
      </c>
      <c r="EQ67" s="44">
        <f t="shared" ref="EQ67:FB67" si="94">SUM(EQ68:EQ79)</f>
        <v>30.953530000000001</v>
      </c>
      <c r="ER67" s="44">
        <f t="shared" si="94"/>
        <v>26.344349999999999</v>
      </c>
      <c r="ES67" s="44">
        <f t="shared" si="94"/>
        <v>23.978059999999999</v>
      </c>
      <c r="ET67" s="44">
        <f t="shared" si="94"/>
        <v>72.759309999999999</v>
      </c>
      <c r="EU67" s="44">
        <f t="shared" si="94"/>
        <v>46.139110000000002</v>
      </c>
      <c r="EV67" s="44">
        <f t="shared" si="94"/>
        <v>29.420929999999998</v>
      </c>
      <c r="EW67" s="44">
        <f t="shared" si="94"/>
        <v>36.929490000000001</v>
      </c>
      <c r="EX67" s="44">
        <f t="shared" si="94"/>
        <v>225.57567</v>
      </c>
      <c r="EY67" s="44">
        <f t="shared" si="94"/>
        <v>21.96669</v>
      </c>
      <c r="EZ67" s="44">
        <f t="shared" si="94"/>
        <v>26</v>
      </c>
      <c r="FA67" s="44">
        <f t="shared" si="94"/>
        <v>40</v>
      </c>
      <c r="FB67" s="44">
        <f t="shared" si="94"/>
        <v>26</v>
      </c>
      <c r="FE67" s="44">
        <f>SUM(FE68:FE79)</f>
        <v>693.77600000000007</v>
      </c>
      <c r="FF67" s="44">
        <f>SUM(FF68:FF79)</f>
        <v>1516.924524</v>
      </c>
      <c r="FG67" s="44">
        <f t="shared" ref="FG67" si="95">SUM(FG68:FG79)</f>
        <v>0</v>
      </c>
      <c r="FH67" s="44">
        <f t="shared" ref="FH67" si="96">SUM(FH68:FH79)</f>
        <v>0</v>
      </c>
      <c r="FI67" s="44">
        <f t="shared" ref="FI67" si="97">SUM(FI68:FI79)</f>
        <v>0</v>
      </c>
      <c r="FJ67" s="44">
        <f t="shared" ref="FJ67" si="98">SUM(FJ68:FJ79)</f>
        <v>0</v>
      </c>
      <c r="FK67" s="44">
        <f t="shared" ref="FK67" si="99">SUM(FK68:FK79)</f>
        <v>0</v>
      </c>
      <c r="FL67" s="44">
        <f t="shared" ref="FL67" si="100">SUM(FL68:FL79)</f>
        <v>0</v>
      </c>
      <c r="FM67" s="44">
        <f t="shared" ref="FM67" si="101">SUM(FM68:FM79)</f>
        <v>0</v>
      </c>
      <c r="FN67" s="44">
        <f t="shared" ref="FN67" si="102">SUM(FN68:FN79)</f>
        <v>0</v>
      </c>
      <c r="FO67" s="44">
        <f t="shared" ref="FO67" si="103">SUM(FO68:FO79)</f>
        <v>0</v>
      </c>
      <c r="FP67" s="44">
        <f t="shared" ref="FP67" si="104">SUM(FP68:FP79)</f>
        <v>0</v>
      </c>
      <c r="FQ67" s="44">
        <f t="shared" ref="FQ67" si="105">SUM(FQ68:FQ79)</f>
        <v>0</v>
      </c>
      <c r="FR67" s="44">
        <f t="shared" ref="FR67" si="106">SUM(FR68:FR79)</f>
        <v>0</v>
      </c>
      <c r="FS67" s="49" t="s">
        <v>234</v>
      </c>
    </row>
    <row r="68" spans="2:175" hidden="1" outlineLevel="1" x14ac:dyDescent="0.25">
      <c r="B68" s="118">
        <v>103</v>
      </c>
      <c r="C68" s="130" t="s">
        <v>235</v>
      </c>
      <c r="D68" s="105"/>
      <c r="E68" s="44">
        <v>7.5369999999999999</v>
      </c>
      <c r="F68" s="44">
        <v>0</v>
      </c>
      <c r="G68" s="44">
        <v>0.17399999999999999</v>
      </c>
      <c r="H68" s="44">
        <v>0.17299999999999999</v>
      </c>
      <c r="I68" s="44">
        <v>0.65100000000000002</v>
      </c>
      <c r="J68" s="44">
        <v>0.83199999999999996</v>
      </c>
      <c r="K68" s="44">
        <v>0.90200000000000002</v>
      </c>
      <c r="L68" s="44">
        <v>1.006</v>
      </c>
      <c r="M68" s="44">
        <v>0.79700000000000004</v>
      </c>
      <c r="N68" s="44">
        <v>0.70199999999999996</v>
      </c>
      <c r="O68" s="44">
        <v>0.84</v>
      </c>
      <c r="P68" s="44">
        <v>0.91</v>
      </c>
      <c r="Q68" s="44">
        <v>0.55000000000000004</v>
      </c>
      <c r="S68" s="44">
        <v>70.990000000000009</v>
      </c>
      <c r="T68" s="44">
        <v>0.80300000000000005</v>
      </c>
      <c r="U68" s="44">
        <v>1.044</v>
      </c>
      <c r="V68" s="44">
        <v>0.81599999999999995</v>
      </c>
      <c r="W68" s="44">
        <v>0.65400000000000003</v>
      </c>
      <c r="X68" s="44">
        <v>6.8380000000000001</v>
      </c>
      <c r="Y68" s="44">
        <v>8.8930000000000007</v>
      </c>
      <c r="Z68" s="44">
        <v>8.3350000000000009</v>
      </c>
      <c r="AA68" s="44">
        <v>8.9339999999999993</v>
      </c>
      <c r="AB68" s="44">
        <v>8.7769999999999992</v>
      </c>
      <c r="AC68" s="44">
        <v>8.2609999999999992</v>
      </c>
      <c r="AD68" s="44">
        <v>8.6950000000000003</v>
      </c>
      <c r="AE68" s="44">
        <v>8.94</v>
      </c>
      <c r="AG68" s="44">
        <v>98.99799999999999</v>
      </c>
      <c r="AH68" s="44">
        <v>8.24</v>
      </c>
      <c r="AI68" s="44">
        <v>8.24</v>
      </c>
      <c r="AJ68" s="44">
        <v>8.24</v>
      </c>
      <c r="AK68" s="44">
        <v>8.24</v>
      </c>
      <c r="AL68" s="44">
        <v>8.24</v>
      </c>
      <c r="AM68" s="44">
        <v>8.24</v>
      </c>
      <c r="AN68" s="44">
        <v>8.24</v>
      </c>
      <c r="AO68" s="44">
        <v>8.24</v>
      </c>
      <c r="AP68" s="44">
        <v>8.24</v>
      </c>
      <c r="AQ68" s="44">
        <v>8.24</v>
      </c>
      <c r="AR68" s="44">
        <v>8.2989999999999995</v>
      </c>
      <c r="AS68" s="44">
        <v>8.2989999999999995</v>
      </c>
      <c r="AU68" s="44">
        <v>85.816999999999993</v>
      </c>
      <c r="AV68" s="44">
        <v>8.2989999999999995</v>
      </c>
      <c r="AW68" s="44">
        <v>8.2989999999999995</v>
      </c>
      <c r="AX68" s="44">
        <v>7.218</v>
      </c>
      <c r="AY68" s="44">
        <v>6.8890000000000002</v>
      </c>
      <c r="AZ68" s="44">
        <v>6.8890000000000002</v>
      </c>
      <c r="BA68" s="44">
        <v>6.8890000000000002</v>
      </c>
      <c r="BB68" s="44">
        <v>6.8890000000000002</v>
      </c>
      <c r="BC68" s="44">
        <v>6.8890000000000002</v>
      </c>
      <c r="BD68" s="44">
        <v>6.8890000000000002</v>
      </c>
      <c r="BE68" s="44">
        <v>6.8890000000000002</v>
      </c>
      <c r="BF68" s="44">
        <v>6.8890000000000002</v>
      </c>
      <c r="BG68" s="44">
        <v>6.8890000000000002</v>
      </c>
      <c r="BI68" s="44">
        <v>26.850999999999992</v>
      </c>
      <c r="BJ68" s="44">
        <v>6.8890000000000002</v>
      </c>
      <c r="BK68" s="44">
        <v>6.8890000000000002</v>
      </c>
      <c r="BL68" s="44">
        <v>2.887</v>
      </c>
      <c r="BM68" s="44">
        <v>1.0569999999999999</v>
      </c>
      <c r="BN68" s="44">
        <v>1.0569999999999999</v>
      </c>
      <c r="BO68" s="44">
        <v>1.0569999999999999</v>
      </c>
      <c r="BP68" s="44">
        <v>1.0569999999999999</v>
      </c>
      <c r="BQ68" s="44">
        <v>2.113</v>
      </c>
      <c r="BR68" s="44">
        <v>1.282</v>
      </c>
      <c r="BS68" s="44">
        <v>1.0569999999999999</v>
      </c>
      <c r="BT68" s="44">
        <v>1.506</v>
      </c>
      <c r="BU68" s="44">
        <v>0</v>
      </c>
      <c r="BW68" s="44">
        <v>20.898999999999994</v>
      </c>
      <c r="BX68" s="44">
        <v>5.157</v>
      </c>
      <c r="BY68" s="44" t="s">
        <v>168</v>
      </c>
      <c r="BZ68" s="44">
        <v>1.5289999999999999</v>
      </c>
      <c r="CA68" s="44">
        <v>5.33</v>
      </c>
      <c r="CB68" s="44">
        <v>1.109</v>
      </c>
      <c r="CC68" s="44">
        <v>1.1140000000000001</v>
      </c>
      <c r="CD68" s="44">
        <v>1.1060000000000001</v>
      </c>
      <c r="CE68" s="44">
        <v>1.111</v>
      </c>
      <c r="CF68" s="44">
        <v>2.1669999999999998</v>
      </c>
      <c r="CG68" s="44">
        <v>5.3999999999999999E-2</v>
      </c>
      <c r="CH68" s="44">
        <v>1.113</v>
      </c>
      <c r="CI68" s="44">
        <v>1.109</v>
      </c>
      <c r="CJ68" s="113"/>
      <c r="CK68" s="44">
        <v>18.338369999999998</v>
      </c>
      <c r="CL68" s="44">
        <v>0.65700000000000003</v>
      </c>
      <c r="CM68" s="44">
        <v>0.66100000000000003</v>
      </c>
      <c r="CN68" s="44">
        <v>0.76100000000000001</v>
      </c>
      <c r="CO68" s="44">
        <v>1.37</v>
      </c>
      <c r="CP68" s="44">
        <v>1.454</v>
      </c>
      <c r="CQ68" s="44">
        <v>1.506</v>
      </c>
      <c r="CR68" s="44">
        <v>3.012</v>
      </c>
      <c r="CS68" s="44">
        <v>0</v>
      </c>
      <c r="CT68" s="44">
        <v>1.6419999999999999</v>
      </c>
      <c r="CU68" s="44">
        <v>1.71811</v>
      </c>
      <c r="CV68" s="44">
        <v>1.86084</v>
      </c>
      <c r="CW68" s="44">
        <v>3.6964199999999998</v>
      </c>
      <c r="CY68" s="44">
        <v>20.173520000000003</v>
      </c>
      <c r="CZ68" s="44">
        <v>0</v>
      </c>
      <c r="DA68" s="44">
        <v>1.8482099999999999</v>
      </c>
      <c r="DB68" s="44">
        <v>1.98611</v>
      </c>
      <c r="DC68" s="44">
        <v>2.0424000000000002</v>
      </c>
      <c r="DD68" s="44">
        <v>2.0424000000000002</v>
      </c>
      <c r="DE68" s="44">
        <v>4.0848000000000004</v>
      </c>
      <c r="DF68" s="44">
        <v>0</v>
      </c>
      <c r="DG68" s="45">
        <v>2.0424000000000002</v>
      </c>
      <c r="DH68" s="45">
        <v>2.0424000000000002</v>
      </c>
      <c r="DI68" s="45">
        <v>2.0424000000000002</v>
      </c>
      <c r="DJ68" s="45">
        <v>0</v>
      </c>
      <c r="DK68" s="45">
        <v>2.0424000000000002</v>
      </c>
      <c r="DM68" s="44">
        <v>27.122820000000008</v>
      </c>
      <c r="DN68" s="44">
        <v>2.0424000000000002</v>
      </c>
      <c r="DO68" s="44">
        <v>2.0424000000000002</v>
      </c>
      <c r="DP68" s="44">
        <v>4.0848000000000004</v>
      </c>
      <c r="DQ68" s="44">
        <v>0</v>
      </c>
      <c r="DR68" s="44">
        <v>2.0760700000000001</v>
      </c>
      <c r="DS68" s="44">
        <v>2.69143</v>
      </c>
      <c r="DT68" s="44">
        <v>2.2753100000000002</v>
      </c>
      <c r="DU68" s="45">
        <v>2.2906900000000001</v>
      </c>
      <c r="DV68" s="45">
        <v>2.2906900000000001</v>
      </c>
      <c r="DW68" s="45">
        <v>2.4430100000000001</v>
      </c>
      <c r="DX68" s="45">
        <v>2.4353199999999999</v>
      </c>
      <c r="DY68" s="45">
        <v>2.4506999999999999</v>
      </c>
      <c r="EA68" s="44">
        <v>18.661340000000003</v>
      </c>
      <c r="EB68" s="44">
        <v>2.4506999999999999</v>
      </c>
      <c r="EC68" s="44">
        <v>2.4506999999999999</v>
      </c>
      <c r="ED68" s="44">
        <v>2.4389099999999999</v>
      </c>
      <c r="EE68" s="44">
        <v>2.5663999999999998</v>
      </c>
      <c r="EF68" s="44">
        <v>0</v>
      </c>
      <c r="EG68" s="44">
        <v>2.6753399999999998</v>
      </c>
      <c r="EH68" s="44">
        <v>2.9307300000000001</v>
      </c>
      <c r="EI68" s="44">
        <v>3.1485599999999998</v>
      </c>
      <c r="EJ68" s="45">
        <v>0</v>
      </c>
      <c r="EK68" s="45">
        <v>0</v>
      </c>
      <c r="EL68" s="45">
        <v>0</v>
      </c>
      <c r="EM68" s="45">
        <v>0</v>
      </c>
      <c r="EO68" s="44">
        <f>5*12+0.5*15*12</f>
        <v>150</v>
      </c>
      <c r="EP68" s="44">
        <f t="shared" ref="EP68:EP79" si="107">SUM(EQ68:FB68)</f>
        <v>38.887790000000003</v>
      </c>
      <c r="EQ68" s="58">
        <v>3.3051200000000001</v>
      </c>
      <c r="ER68" s="58">
        <v>3.47017</v>
      </c>
      <c r="ES68" s="58">
        <v>3.5323099999999998</v>
      </c>
      <c r="ET68" s="58">
        <v>4.2736599999999996</v>
      </c>
      <c r="EU68" s="58">
        <v>8.359770000000001</v>
      </c>
      <c r="EV68" s="58">
        <v>3.9866899999999998</v>
      </c>
      <c r="EW68" s="58">
        <v>3.9866899999999998</v>
      </c>
      <c r="EX68" s="58">
        <v>3.9866899999999998</v>
      </c>
      <c r="EY68" s="58">
        <v>3.9866899999999998</v>
      </c>
      <c r="EZ68" s="58">
        <v>0</v>
      </c>
      <c r="FA68" s="58">
        <v>0</v>
      </c>
      <c r="FB68" s="58">
        <v>0</v>
      </c>
      <c r="FC68" s="49"/>
      <c r="FE68" s="44">
        <f>EO68*1.048</f>
        <v>157.20000000000002</v>
      </c>
      <c r="FF68" s="44">
        <v>50</v>
      </c>
      <c r="FG68" s="58">
        <v>0</v>
      </c>
      <c r="FH68" s="58">
        <v>0</v>
      </c>
      <c r="FI68" s="58">
        <v>0</v>
      </c>
      <c r="FJ68" s="58">
        <v>0</v>
      </c>
      <c r="FK68" s="58">
        <v>0</v>
      </c>
      <c r="FL68" s="58">
        <v>0</v>
      </c>
      <c r="FM68" s="58">
        <v>0</v>
      </c>
      <c r="FN68" s="58">
        <v>0</v>
      </c>
      <c r="FO68" s="58">
        <v>0</v>
      </c>
      <c r="FP68" s="58">
        <v>0</v>
      </c>
      <c r="FQ68" s="58">
        <v>0</v>
      </c>
      <c r="FR68" s="58">
        <v>0</v>
      </c>
    </row>
    <row r="69" spans="2:175" hidden="1" outlineLevel="1" x14ac:dyDescent="0.25">
      <c r="B69" s="118">
        <v>104</v>
      </c>
      <c r="C69" s="130" t="s">
        <v>236</v>
      </c>
      <c r="D69" s="105"/>
      <c r="E69" s="44">
        <v>0</v>
      </c>
      <c r="F69" s="44">
        <v>0</v>
      </c>
      <c r="G69" s="44">
        <v>0</v>
      </c>
      <c r="H69" s="44">
        <v>0</v>
      </c>
      <c r="I69" s="44">
        <v>0</v>
      </c>
      <c r="J69" s="44">
        <v>0</v>
      </c>
      <c r="K69" s="44">
        <v>0</v>
      </c>
      <c r="L69" s="44">
        <v>0</v>
      </c>
      <c r="M69" s="44">
        <v>0</v>
      </c>
      <c r="N69" s="44">
        <v>0</v>
      </c>
      <c r="O69" s="44">
        <v>0</v>
      </c>
      <c r="P69" s="44">
        <v>0</v>
      </c>
      <c r="Q69" s="44">
        <v>0</v>
      </c>
      <c r="S69" s="44">
        <v>0</v>
      </c>
      <c r="T69" s="44">
        <v>0</v>
      </c>
      <c r="U69" s="44">
        <v>0</v>
      </c>
      <c r="V69" s="44">
        <v>0</v>
      </c>
      <c r="W69" s="44">
        <v>0</v>
      </c>
      <c r="X69" s="44">
        <v>0</v>
      </c>
      <c r="Y69" s="44">
        <v>0</v>
      </c>
      <c r="Z69" s="44">
        <v>0</v>
      </c>
      <c r="AA69" s="44">
        <v>0</v>
      </c>
      <c r="AB69" s="44">
        <v>0</v>
      </c>
      <c r="AC69" s="44">
        <v>0</v>
      </c>
      <c r="AD69" s="44">
        <v>0</v>
      </c>
      <c r="AE69" s="44">
        <v>0</v>
      </c>
      <c r="AG69" s="44">
        <v>0</v>
      </c>
      <c r="AH69" s="44">
        <v>0</v>
      </c>
      <c r="AI69" s="44">
        <v>0</v>
      </c>
      <c r="AJ69" s="44">
        <v>0</v>
      </c>
      <c r="AK69" s="44">
        <v>0</v>
      </c>
      <c r="AL69" s="44">
        <v>0</v>
      </c>
      <c r="AM69" s="44">
        <v>0</v>
      </c>
      <c r="AN69" s="44">
        <v>0</v>
      </c>
      <c r="AO69" s="44">
        <v>0</v>
      </c>
      <c r="AP69" s="44">
        <v>0</v>
      </c>
      <c r="AQ69" s="44">
        <v>0</v>
      </c>
      <c r="AR69" s="44">
        <v>0</v>
      </c>
      <c r="AS69" s="44">
        <v>0</v>
      </c>
      <c r="AU69" s="44">
        <v>0</v>
      </c>
      <c r="AV69" s="44">
        <v>0</v>
      </c>
      <c r="AW69" s="44">
        <v>0</v>
      </c>
      <c r="AX69" s="44">
        <v>0</v>
      </c>
      <c r="AY69" s="44">
        <v>0</v>
      </c>
      <c r="AZ69" s="44">
        <v>0</v>
      </c>
      <c r="BA69" s="44">
        <v>0</v>
      </c>
      <c r="BB69" s="44">
        <v>0</v>
      </c>
      <c r="BC69" s="44">
        <v>0</v>
      </c>
      <c r="BD69" s="44">
        <v>0</v>
      </c>
      <c r="BE69" s="44">
        <v>0</v>
      </c>
      <c r="BF69" s="44">
        <v>0</v>
      </c>
      <c r="BG69" s="44">
        <v>0</v>
      </c>
      <c r="BI69" s="44">
        <v>0</v>
      </c>
      <c r="BJ69" s="44">
        <v>0</v>
      </c>
      <c r="BK69" s="44">
        <v>0</v>
      </c>
      <c r="BL69" s="44">
        <v>0</v>
      </c>
      <c r="BM69" s="44">
        <v>0</v>
      </c>
      <c r="BN69" s="44">
        <v>0</v>
      </c>
      <c r="BO69" s="44">
        <v>0</v>
      </c>
      <c r="BP69" s="44">
        <v>0</v>
      </c>
      <c r="BQ69" s="44">
        <v>0</v>
      </c>
      <c r="BR69" s="44">
        <v>0</v>
      </c>
      <c r="BS69" s="44">
        <v>0</v>
      </c>
      <c r="BT69" s="44">
        <v>0</v>
      </c>
      <c r="BU69" s="44">
        <v>0</v>
      </c>
      <c r="BW69" s="44">
        <v>0</v>
      </c>
      <c r="BX69" s="44">
        <v>0</v>
      </c>
      <c r="BY69" s="44">
        <v>0</v>
      </c>
      <c r="BZ69" s="44">
        <v>0</v>
      </c>
      <c r="CA69" s="44">
        <v>0</v>
      </c>
      <c r="CB69" s="44">
        <v>0</v>
      </c>
      <c r="CC69" s="44">
        <v>0</v>
      </c>
      <c r="CD69" s="44">
        <v>0</v>
      </c>
      <c r="CE69" s="44">
        <v>0</v>
      </c>
      <c r="CF69" s="44">
        <v>0</v>
      </c>
      <c r="CG69" s="44">
        <v>0</v>
      </c>
      <c r="CH69" s="44">
        <v>0</v>
      </c>
      <c r="CI69" s="44">
        <v>0</v>
      </c>
      <c r="CJ69" s="113"/>
      <c r="CK69" s="44">
        <v>0</v>
      </c>
      <c r="CL69" s="44">
        <v>0</v>
      </c>
      <c r="CM69" s="44">
        <v>0</v>
      </c>
      <c r="CN69" s="44">
        <v>0</v>
      </c>
      <c r="CO69" s="44">
        <v>0</v>
      </c>
      <c r="CP69" s="44">
        <v>0</v>
      </c>
      <c r="CQ69" s="44">
        <v>0</v>
      </c>
      <c r="CR69" s="44">
        <v>0</v>
      </c>
      <c r="CS69" s="44">
        <v>0</v>
      </c>
      <c r="CT69" s="44">
        <v>0</v>
      </c>
      <c r="CU69" s="44">
        <v>0</v>
      </c>
      <c r="CV69" s="44">
        <v>0</v>
      </c>
      <c r="CW69" s="44">
        <v>0</v>
      </c>
      <c r="CY69" s="44">
        <v>0</v>
      </c>
      <c r="CZ69" s="44">
        <v>0</v>
      </c>
      <c r="DA69" s="44">
        <v>0</v>
      </c>
      <c r="DB69" s="44">
        <v>0</v>
      </c>
      <c r="DC69" s="44">
        <v>0</v>
      </c>
      <c r="DD69" s="44">
        <v>0</v>
      </c>
      <c r="DE69" s="44">
        <v>0</v>
      </c>
      <c r="DF69" s="44">
        <v>0</v>
      </c>
      <c r="DG69" s="45">
        <v>0</v>
      </c>
      <c r="DH69" s="45">
        <v>0</v>
      </c>
      <c r="DI69" s="45">
        <v>0</v>
      </c>
      <c r="DJ69" s="45">
        <v>0</v>
      </c>
      <c r="DK69" s="45">
        <v>0</v>
      </c>
      <c r="DM69" s="44">
        <v>0</v>
      </c>
      <c r="DN69" s="44">
        <v>0</v>
      </c>
      <c r="DO69" s="44">
        <v>0</v>
      </c>
      <c r="DP69" s="44">
        <v>0</v>
      </c>
      <c r="DQ69" s="44">
        <v>0</v>
      </c>
      <c r="DR69" s="44">
        <v>0</v>
      </c>
      <c r="DS69" s="44">
        <v>0</v>
      </c>
      <c r="DT69" s="44">
        <v>0</v>
      </c>
      <c r="DU69" s="45">
        <v>0</v>
      </c>
      <c r="DV69" s="45">
        <v>0</v>
      </c>
      <c r="DW69" s="45">
        <v>0</v>
      </c>
      <c r="DX69" s="45">
        <v>0</v>
      </c>
      <c r="DY69" s="45">
        <v>0</v>
      </c>
      <c r="EA69" s="44">
        <v>0</v>
      </c>
      <c r="EB69" s="44">
        <v>0</v>
      </c>
      <c r="EC69" s="44">
        <v>0</v>
      </c>
      <c r="ED69" s="44">
        <v>0</v>
      </c>
      <c r="EE69" s="44">
        <v>0</v>
      </c>
      <c r="EF69" s="44">
        <v>0</v>
      </c>
      <c r="EG69" s="44">
        <v>0</v>
      </c>
      <c r="EH69" s="44">
        <v>0</v>
      </c>
      <c r="EI69" s="44">
        <v>0</v>
      </c>
      <c r="EJ69" s="45">
        <v>0</v>
      </c>
      <c r="EK69" s="45">
        <v>0</v>
      </c>
      <c r="EL69" s="45">
        <v>0</v>
      </c>
      <c r="EM69" s="45">
        <v>0</v>
      </c>
      <c r="EO69" s="44">
        <v>0</v>
      </c>
      <c r="EP69" s="44">
        <f t="shared" si="107"/>
        <v>0</v>
      </c>
      <c r="EQ69" s="58">
        <v>0</v>
      </c>
      <c r="ER69" s="58">
        <v>0</v>
      </c>
      <c r="ES69" s="58">
        <v>0</v>
      </c>
      <c r="ET69" s="58">
        <v>0</v>
      </c>
      <c r="EU69" s="58">
        <v>0</v>
      </c>
      <c r="EV69" s="58">
        <v>0</v>
      </c>
      <c r="EW69" s="58">
        <v>0</v>
      </c>
      <c r="EX69" s="58">
        <v>0</v>
      </c>
      <c r="EY69" s="58">
        <v>0</v>
      </c>
      <c r="EZ69" s="58">
        <v>0</v>
      </c>
      <c r="FA69" s="58">
        <v>0</v>
      </c>
      <c r="FB69" s="58">
        <v>0</v>
      </c>
      <c r="FC69" s="49"/>
      <c r="FE69" s="44">
        <v>0</v>
      </c>
      <c r="FF69" s="44">
        <v>0</v>
      </c>
      <c r="FG69" s="58">
        <v>0</v>
      </c>
      <c r="FH69" s="58">
        <v>0</v>
      </c>
      <c r="FI69" s="58">
        <v>0</v>
      </c>
      <c r="FJ69" s="58">
        <v>0</v>
      </c>
      <c r="FK69" s="58">
        <v>0</v>
      </c>
      <c r="FL69" s="58">
        <v>0</v>
      </c>
      <c r="FM69" s="58">
        <v>0</v>
      </c>
      <c r="FN69" s="58">
        <v>0</v>
      </c>
      <c r="FO69" s="58">
        <v>0</v>
      </c>
      <c r="FP69" s="58">
        <v>0</v>
      </c>
      <c r="FQ69" s="58">
        <v>0</v>
      </c>
      <c r="FR69" s="58">
        <v>0</v>
      </c>
    </row>
    <row r="70" spans="2:175" hidden="1" outlineLevel="1" x14ac:dyDescent="0.25">
      <c r="B70" s="118">
        <v>105</v>
      </c>
      <c r="C70" s="130" t="s">
        <v>237</v>
      </c>
      <c r="D70" s="105"/>
      <c r="E70" s="44">
        <v>56.643999999999991</v>
      </c>
      <c r="F70" s="44">
        <v>0</v>
      </c>
      <c r="G70" s="44">
        <v>0</v>
      </c>
      <c r="H70" s="44">
        <v>9.93</v>
      </c>
      <c r="I70" s="44">
        <v>5.84</v>
      </c>
      <c r="J70" s="44">
        <v>5.8390000000000004</v>
      </c>
      <c r="K70" s="44">
        <v>5.8390000000000004</v>
      </c>
      <c r="L70" s="44">
        <v>5.84</v>
      </c>
      <c r="M70" s="44">
        <v>5.8390000000000004</v>
      </c>
      <c r="N70" s="44">
        <v>5.8390000000000004</v>
      </c>
      <c r="O70" s="44">
        <v>5.8390000000000004</v>
      </c>
      <c r="P70" s="44">
        <v>5.8390000000000004</v>
      </c>
      <c r="Q70" s="44">
        <v>0</v>
      </c>
      <c r="S70" s="44">
        <v>78.698999999999998</v>
      </c>
      <c r="T70" s="44">
        <v>5.8390000000000004</v>
      </c>
      <c r="U70" s="44">
        <v>5.88</v>
      </c>
      <c r="V70" s="44">
        <v>6.0890000000000004</v>
      </c>
      <c r="W70" s="44">
        <v>6.0890000000000004</v>
      </c>
      <c r="X70" s="44">
        <v>6.0890000000000004</v>
      </c>
      <c r="Y70" s="44">
        <v>6.0890000000000004</v>
      </c>
      <c r="Z70" s="44">
        <v>6.0890000000000004</v>
      </c>
      <c r="AA70" s="44">
        <v>6.0890000000000004</v>
      </c>
      <c r="AB70" s="44">
        <v>6.0890000000000004</v>
      </c>
      <c r="AC70" s="44">
        <v>6.0890000000000004</v>
      </c>
      <c r="AD70" s="44">
        <v>6.0890000000000004</v>
      </c>
      <c r="AE70" s="44">
        <v>12.179</v>
      </c>
      <c r="AG70" s="44">
        <v>17.434999999999999</v>
      </c>
      <c r="AH70" s="44">
        <v>0</v>
      </c>
      <c r="AI70" s="44">
        <v>6.5129999999999999</v>
      </c>
      <c r="AJ70" s="44">
        <v>6.5529999999999999</v>
      </c>
      <c r="AK70" s="44">
        <v>4.3689999999999998</v>
      </c>
      <c r="AL70" s="44">
        <v>0</v>
      </c>
      <c r="AM70" s="44">
        <v>0</v>
      </c>
      <c r="AN70" s="44">
        <v>0</v>
      </c>
      <c r="AO70" s="44">
        <v>0</v>
      </c>
      <c r="AP70" s="44">
        <v>0</v>
      </c>
      <c r="AQ70" s="44">
        <v>0</v>
      </c>
      <c r="AR70" s="44">
        <v>0</v>
      </c>
      <c r="AS70" s="44">
        <v>0</v>
      </c>
      <c r="AU70" s="44">
        <v>0</v>
      </c>
      <c r="AV70" s="44">
        <v>0</v>
      </c>
      <c r="AW70" s="44">
        <v>0</v>
      </c>
      <c r="AX70" s="44">
        <v>0</v>
      </c>
      <c r="AY70" s="44">
        <v>0</v>
      </c>
      <c r="AZ70" s="44">
        <v>0</v>
      </c>
      <c r="BA70" s="44">
        <v>0</v>
      </c>
      <c r="BB70" s="44">
        <v>0</v>
      </c>
      <c r="BC70" s="44">
        <v>0</v>
      </c>
      <c r="BD70" s="44">
        <v>0</v>
      </c>
      <c r="BE70" s="44">
        <v>0</v>
      </c>
      <c r="BF70" s="44">
        <v>0</v>
      </c>
      <c r="BG70" s="44">
        <v>0</v>
      </c>
      <c r="BI70" s="44">
        <v>0</v>
      </c>
      <c r="BJ70" s="44">
        <v>0</v>
      </c>
      <c r="BK70" s="44">
        <v>0</v>
      </c>
      <c r="BL70" s="44">
        <v>0</v>
      </c>
      <c r="BM70" s="44">
        <v>0</v>
      </c>
      <c r="BN70" s="44">
        <v>0</v>
      </c>
      <c r="BO70" s="44">
        <v>0</v>
      </c>
      <c r="BP70" s="44">
        <v>0</v>
      </c>
      <c r="BQ70" s="44">
        <v>0</v>
      </c>
      <c r="BR70" s="44">
        <v>0</v>
      </c>
      <c r="BS70" s="44">
        <v>0</v>
      </c>
      <c r="BT70" s="44">
        <v>0</v>
      </c>
      <c r="BU70" s="44">
        <v>0</v>
      </c>
      <c r="BW70" s="44">
        <v>0</v>
      </c>
      <c r="BX70" s="44">
        <v>0</v>
      </c>
      <c r="BY70" s="44">
        <v>0</v>
      </c>
      <c r="BZ70" s="44">
        <v>0</v>
      </c>
      <c r="CA70" s="44">
        <v>0</v>
      </c>
      <c r="CB70" s="44">
        <v>0</v>
      </c>
      <c r="CC70" s="44">
        <v>0</v>
      </c>
      <c r="CD70" s="44">
        <v>0</v>
      </c>
      <c r="CE70" s="44">
        <v>0</v>
      </c>
      <c r="CF70" s="44">
        <v>0</v>
      </c>
      <c r="CG70" s="44">
        <v>0</v>
      </c>
      <c r="CH70" s="44">
        <v>0</v>
      </c>
      <c r="CI70" s="44">
        <v>0</v>
      </c>
      <c r="CJ70" s="113"/>
      <c r="CK70" s="44">
        <v>0</v>
      </c>
      <c r="CL70" s="44">
        <v>0</v>
      </c>
      <c r="CM70" s="44">
        <v>0</v>
      </c>
      <c r="CN70" s="44">
        <v>0</v>
      </c>
      <c r="CO70" s="44">
        <v>0</v>
      </c>
      <c r="CP70" s="44">
        <v>0</v>
      </c>
      <c r="CQ70" s="44">
        <v>0</v>
      </c>
      <c r="CR70" s="44">
        <v>0</v>
      </c>
      <c r="CS70" s="44">
        <v>0</v>
      </c>
      <c r="CT70" s="44">
        <v>0</v>
      </c>
      <c r="CU70" s="44">
        <v>0</v>
      </c>
      <c r="CV70" s="44">
        <v>0</v>
      </c>
      <c r="CW70" s="44">
        <v>0</v>
      </c>
      <c r="CY70" s="44">
        <v>0</v>
      </c>
      <c r="CZ70" s="44">
        <v>0</v>
      </c>
      <c r="DA70" s="44">
        <v>0</v>
      </c>
      <c r="DB70" s="44">
        <v>0</v>
      </c>
      <c r="DC70" s="44">
        <v>0</v>
      </c>
      <c r="DD70" s="44">
        <v>0</v>
      </c>
      <c r="DE70" s="44">
        <v>0</v>
      </c>
      <c r="DF70" s="44">
        <v>0</v>
      </c>
      <c r="DG70" s="45">
        <v>0</v>
      </c>
      <c r="DH70" s="45">
        <v>0</v>
      </c>
      <c r="DI70" s="45">
        <v>0</v>
      </c>
      <c r="DJ70" s="45">
        <v>0</v>
      </c>
      <c r="DK70" s="45">
        <v>0</v>
      </c>
      <c r="DM70" s="44">
        <v>0</v>
      </c>
      <c r="DN70" s="44">
        <v>0</v>
      </c>
      <c r="DO70" s="44">
        <v>0</v>
      </c>
      <c r="DP70" s="44">
        <v>0</v>
      </c>
      <c r="DQ70" s="44">
        <v>0</v>
      </c>
      <c r="DR70" s="44">
        <v>0</v>
      </c>
      <c r="DS70" s="44">
        <v>0</v>
      </c>
      <c r="DT70" s="44">
        <v>0</v>
      </c>
      <c r="DU70" s="45">
        <v>0</v>
      </c>
      <c r="DV70" s="45">
        <v>0</v>
      </c>
      <c r="DW70" s="45">
        <v>0</v>
      </c>
      <c r="DX70" s="45">
        <v>0</v>
      </c>
      <c r="DY70" s="45">
        <v>0</v>
      </c>
      <c r="EA70" s="44">
        <v>0</v>
      </c>
      <c r="EB70" s="44">
        <v>0</v>
      </c>
      <c r="EC70" s="44">
        <v>0</v>
      </c>
      <c r="ED70" s="44">
        <v>0</v>
      </c>
      <c r="EE70" s="44">
        <v>0</v>
      </c>
      <c r="EF70" s="44">
        <v>0</v>
      </c>
      <c r="EG70" s="44">
        <v>0</v>
      </c>
      <c r="EH70" s="44">
        <v>0</v>
      </c>
      <c r="EI70" s="44">
        <v>0</v>
      </c>
      <c r="EJ70" s="45">
        <v>0</v>
      </c>
      <c r="EK70" s="45">
        <v>0</v>
      </c>
      <c r="EL70" s="45">
        <v>0</v>
      </c>
      <c r="EM70" s="45">
        <v>0</v>
      </c>
      <c r="EO70" s="44">
        <v>0</v>
      </c>
      <c r="EP70" s="44">
        <f t="shared" si="107"/>
        <v>0</v>
      </c>
      <c r="EQ70" s="58">
        <v>0</v>
      </c>
      <c r="ER70" s="58">
        <v>0</v>
      </c>
      <c r="ES70" s="58">
        <v>0</v>
      </c>
      <c r="ET70" s="58">
        <v>0</v>
      </c>
      <c r="EU70" s="58">
        <v>0</v>
      </c>
      <c r="EV70" s="58">
        <v>0</v>
      </c>
      <c r="EW70" s="58">
        <v>0</v>
      </c>
      <c r="EX70" s="58">
        <v>0</v>
      </c>
      <c r="EY70" s="58">
        <v>0</v>
      </c>
      <c r="EZ70" s="58">
        <v>0</v>
      </c>
      <c r="FA70" s="58">
        <v>0</v>
      </c>
      <c r="FB70" s="58">
        <v>0</v>
      </c>
      <c r="FC70" s="49"/>
      <c r="FE70" s="44">
        <v>0</v>
      </c>
      <c r="FF70" s="44">
        <v>0</v>
      </c>
      <c r="FG70" s="58">
        <v>0</v>
      </c>
      <c r="FH70" s="58">
        <v>0</v>
      </c>
      <c r="FI70" s="58">
        <v>0</v>
      </c>
      <c r="FJ70" s="58">
        <v>0</v>
      </c>
      <c r="FK70" s="58">
        <v>0</v>
      </c>
      <c r="FL70" s="58">
        <v>0</v>
      </c>
      <c r="FM70" s="58">
        <v>0</v>
      </c>
      <c r="FN70" s="58">
        <v>0</v>
      </c>
      <c r="FO70" s="58">
        <v>0</v>
      </c>
      <c r="FP70" s="58">
        <v>0</v>
      </c>
      <c r="FQ70" s="58">
        <v>0</v>
      </c>
      <c r="FR70" s="58">
        <v>0</v>
      </c>
    </row>
    <row r="71" spans="2:175" hidden="1" outlineLevel="1" x14ac:dyDescent="0.25">
      <c r="B71" s="118">
        <v>106</v>
      </c>
      <c r="C71" s="130" t="s">
        <v>238</v>
      </c>
      <c r="D71" s="105"/>
      <c r="E71" s="44">
        <v>16.154</v>
      </c>
      <c r="F71" s="44">
        <v>0</v>
      </c>
      <c r="G71" s="44">
        <v>0</v>
      </c>
      <c r="H71" s="44">
        <v>14.565</v>
      </c>
      <c r="I71" s="44">
        <v>0</v>
      </c>
      <c r="J71" s="44">
        <v>1.19</v>
      </c>
      <c r="K71" s="44">
        <v>0</v>
      </c>
      <c r="L71" s="44">
        <v>0</v>
      </c>
      <c r="M71" s="44">
        <v>0.39900000000000002</v>
      </c>
      <c r="N71" s="44">
        <v>0</v>
      </c>
      <c r="O71" s="44">
        <v>0</v>
      </c>
      <c r="P71" s="44">
        <v>0</v>
      </c>
      <c r="Q71" s="44">
        <v>0</v>
      </c>
      <c r="S71" s="44">
        <v>4.9939999999999998</v>
      </c>
      <c r="T71" s="44">
        <v>0</v>
      </c>
      <c r="U71" s="44">
        <v>0</v>
      </c>
      <c r="V71" s="44">
        <v>0</v>
      </c>
      <c r="W71" s="44">
        <v>4.9939999999999998</v>
      </c>
      <c r="X71" s="44">
        <v>0</v>
      </c>
      <c r="Y71" s="44">
        <v>0</v>
      </c>
      <c r="Z71" s="44">
        <v>0</v>
      </c>
      <c r="AA71" s="44">
        <v>0</v>
      </c>
      <c r="AB71" s="44">
        <v>0</v>
      </c>
      <c r="AC71" s="44">
        <v>0</v>
      </c>
      <c r="AD71" s="44">
        <v>0</v>
      </c>
      <c r="AE71" s="44">
        <v>0</v>
      </c>
      <c r="AG71" s="44">
        <v>0</v>
      </c>
      <c r="AH71" s="44">
        <v>0</v>
      </c>
      <c r="AI71" s="44">
        <v>0</v>
      </c>
      <c r="AJ71" s="44">
        <v>0</v>
      </c>
      <c r="AK71" s="44">
        <v>0</v>
      </c>
      <c r="AL71" s="44">
        <v>0</v>
      </c>
      <c r="AM71" s="44">
        <v>0</v>
      </c>
      <c r="AN71" s="44">
        <v>0</v>
      </c>
      <c r="AO71" s="44">
        <v>0</v>
      </c>
      <c r="AP71" s="44">
        <v>0</v>
      </c>
      <c r="AQ71" s="44">
        <v>0</v>
      </c>
      <c r="AR71" s="44">
        <v>0</v>
      </c>
      <c r="AS71" s="44">
        <v>0</v>
      </c>
      <c r="AU71" s="44">
        <v>0</v>
      </c>
      <c r="AV71" s="44">
        <v>0</v>
      </c>
      <c r="AW71" s="44">
        <v>0</v>
      </c>
      <c r="AX71" s="44">
        <v>0</v>
      </c>
      <c r="AY71" s="44">
        <v>0</v>
      </c>
      <c r="AZ71" s="44">
        <v>0</v>
      </c>
      <c r="BA71" s="44">
        <v>0</v>
      </c>
      <c r="BB71" s="44">
        <v>0</v>
      </c>
      <c r="BC71" s="44">
        <v>0</v>
      </c>
      <c r="BD71" s="44">
        <v>0</v>
      </c>
      <c r="BE71" s="44">
        <v>0</v>
      </c>
      <c r="BF71" s="44">
        <v>0</v>
      </c>
      <c r="BG71" s="44">
        <v>0</v>
      </c>
      <c r="BI71" s="44">
        <v>0</v>
      </c>
      <c r="BJ71" s="44">
        <v>0</v>
      </c>
      <c r="BK71" s="44">
        <v>0</v>
      </c>
      <c r="BL71" s="44">
        <v>0</v>
      </c>
      <c r="BM71" s="44">
        <v>0</v>
      </c>
      <c r="BN71" s="44">
        <v>0</v>
      </c>
      <c r="BO71" s="44">
        <v>0</v>
      </c>
      <c r="BP71" s="44">
        <v>0</v>
      </c>
      <c r="BQ71" s="44">
        <v>0</v>
      </c>
      <c r="BR71" s="44">
        <v>0</v>
      </c>
      <c r="BS71" s="44">
        <v>0</v>
      </c>
      <c r="BT71" s="44">
        <v>0</v>
      </c>
      <c r="BU71" s="44">
        <v>0</v>
      </c>
      <c r="BW71" s="44">
        <v>0</v>
      </c>
      <c r="BX71" s="44">
        <v>0</v>
      </c>
      <c r="BY71" s="44">
        <v>0</v>
      </c>
      <c r="BZ71" s="44">
        <v>0</v>
      </c>
      <c r="CA71" s="44">
        <v>0</v>
      </c>
      <c r="CB71" s="44">
        <v>0</v>
      </c>
      <c r="CC71" s="44">
        <v>0</v>
      </c>
      <c r="CD71" s="44">
        <v>0</v>
      </c>
      <c r="CE71" s="44">
        <v>0</v>
      </c>
      <c r="CF71" s="44">
        <v>0</v>
      </c>
      <c r="CG71" s="44">
        <v>0</v>
      </c>
      <c r="CH71" s="44">
        <v>0</v>
      </c>
      <c r="CI71" s="44">
        <v>0</v>
      </c>
      <c r="CJ71" s="113"/>
      <c r="CK71" s="44">
        <v>0</v>
      </c>
      <c r="CL71" s="44">
        <v>0</v>
      </c>
      <c r="CM71" s="44">
        <v>0</v>
      </c>
      <c r="CN71" s="44">
        <v>0</v>
      </c>
      <c r="CO71" s="44">
        <v>0</v>
      </c>
      <c r="CP71" s="44">
        <v>0</v>
      </c>
      <c r="CQ71" s="44">
        <v>0</v>
      </c>
      <c r="CR71" s="44">
        <v>0</v>
      </c>
      <c r="CS71" s="44">
        <v>0</v>
      </c>
      <c r="CT71" s="44">
        <v>0</v>
      </c>
      <c r="CU71" s="44">
        <v>0</v>
      </c>
      <c r="CV71" s="44">
        <v>0</v>
      </c>
      <c r="CW71" s="44">
        <v>0</v>
      </c>
      <c r="CY71" s="44">
        <v>0</v>
      </c>
      <c r="CZ71" s="44">
        <v>0</v>
      </c>
      <c r="DA71" s="44">
        <v>0</v>
      </c>
      <c r="DB71" s="44">
        <v>0</v>
      </c>
      <c r="DC71" s="44">
        <v>0</v>
      </c>
      <c r="DD71" s="44">
        <v>0</v>
      </c>
      <c r="DE71" s="44">
        <v>0</v>
      </c>
      <c r="DF71" s="44">
        <v>0</v>
      </c>
      <c r="DG71" s="45">
        <v>0</v>
      </c>
      <c r="DH71" s="45">
        <v>0</v>
      </c>
      <c r="DI71" s="45">
        <v>0</v>
      </c>
      <c r="DJ71" s="45">
        <v>0</v>
      </c>
      <c r="DK71" s="45">
        <v>0</v>
      </c>
      <c r="DM71" s="44">
        <v>0</v>
      </c>
      <c r="DN71" s="44">
        <v>0</v>
      </c>
      <c r="DO71" s="44">
        <v>0</v>
      </c>
      <c r="DP71" s="44">
        <v>0</v>
      </c>
      <c r="DQ71" s="44">
        <v>0</v>
      </c>
      <c r="DR71" s="44">
        <v>0</v>
      </c>
      <c r="DS71" s="44">
        <v>0</v>
      </c>
      <c r="DT71" s="44">
        <v>0</v>
      </c>
      <c r="DU71" s="45">
        <v>0</v>
      </c>
      <c r="DV71" s="45">
        <v>0</v>
      </c>
      <c r="DW71" s="45">
        <v>0</v>
      </c>
      <c r="DX71" s="45">
        <v>0</v>
      </c>
      <c r="DY71" s="45">
        <v>0</v>
      </c>
      <c r="EA71" s="44">
        <v>0</v>
      </c>
      <c r="EB71" s="44">
        <v>0</v>
      </c>
      <c r="EC71" s="44">
        <v>0</v>
      </c>
      <c r="ED71" s="44">
        <v>0</v>
      </c>
      <c r="EE71" s="44">
        <v>0</v>
      </c>
      <c r="EF71" s="44">
        <v>0</v>
      </c>
      <c r="EG71" s="44">
        <v>0</v>
      </c>
      <c r="EH71" s="44">
        <v>0</v>
      </c>
      <c r="EI71" s="44">
        <v>0</v>
      </c>
      <c r="EJ71" s="45">
        <v>0</v>
      </c>
      <c r="EK71" s="45">
        <v>0</v>
      </c>
      <c r="EL71" s="45">
        <v>0</v>
      </c>
      <c r="EM71" s="45">
        <v>0</v>
      </c>
      <c r="EO71" s="44">
        <v>0</v>
      </c>
      <c r="EP71" s="44">
        <f t="shared" si="107"/>
        <v>0</v>
      </c>
      <c r="EQ71" s="58">
        <v>0</v>
      </c>
      <c r="ER71" s="58">
        <v>0</v>
      </c>
      <c r="ES71" s="58">
        <v>0</v>
      </c>
      <c r="ET71" s="58">
        <v>0</v>
      </c>
      <c r="EU71" s="58">
        <v>0</v>
      </c>
      <c r="EV71" s="58">
        <v>0</v>
      </c>
      <c r="EW71" s="58">
        <v>0</v>
      </c>
      <c r="EX71" s="58">
        <v>0</v>
      </c>
      <c r="EY71" s="58">
        <v>0</v>
      </c>
      <c r="EZ71" s="58">
        <v>0</v>
      </c>
      <c r="FA71" s="58">
        <v>0</v>
      </c>
      <c r="FB71" s="58">
        <v>0</v>
      </c>
      <c r="FC71" s="49"/>
      <c r="FE71" s="44">
        <v>0</v>
      </c>
      <c r="FF71" s="44">
        <v>0</v>
      </c>
      <c r="FG71" s="58">
        <v>0</v>
      </c>
      <c r="FH71" s="58">
        <v>0</v>
      </c>
      <c r="FI71" s="58">
        <v>0</v>
      </c>
      <c r="FJ71" s="58">
        <v>0</v>
      </c>
      <c r="FK71" s="58">
        <v>0</v>
      </c>
      <c r="FL71" s="58">
        <v>0</v>
      </c>
      <c r="FM71" s="58">
        <v>0</v>
      </c>
      <c r="FN71" s="58">
        <v>0</v>
      </c>
      <c r="FO71" s="58">
        <v>0</v>
      </c>
      <c r="FP71" s="58">
        <v>0</v>
      </c>
      <c r="FQ71" s="58">
        <v>0</v>
      </c>
      <c r="FR71" s="58">
        <v>0</v>
      </c>
    </row>
    <row r="72" spans="2:175" hidden="1" outlineLevel="1" x14ac:dyDescent="0.25">
      <c r="B72" s="118">
        <v>107</v>
      </c>
      <c r="C72" s="130" t="s">
        <v>239</v>
      </c>
      <c r="D72" s="105"/>
      <c r="E72" s="44">
        <v>0</v>
      </c>
      <c r="F72" s="44">
        <v>0</v>
      </c>
      <c r="G72" s="44">
        <v>0</v>
      </c>
      <c r="H72" s="44">
        <v>0</v>
      </c>
      <c r="I72" s="44">
        <v>0</v>
      </c>
      <c r="J72" s="44">
        <v>0</v>
      </c>
      <c r="K72" s="44">
        <v>0</v>
      </c>
      <c r="L72" s="44">
        <v>0</v>
      </c>
      <c r="M72" s="44">
        <v>0</v>
      </c>
      <c r="N72" s="44">
        <v>0</v>
      </c>
      <c r="O72" s="44">
        <v>0</v>
      </c>
      <c r="P72" s="44">
        <v>0</v>
      </c>
      <c r="Q72" s="44">
        <v>0</v>
      </c>
      <c r="S72" s="44">
        <v>0</v>
      </c>
      <c r="T72" s="44">
        <v>0</v>
      </c>
      <c r="U72" s="44">
        <v>0</v>
      </c>
      <c r="V72" s="44">
        <v>0</v>
      </c>
      <c r="W72" s="44">
        <v>0</v>
      </c>
      <c r="X72" s="44">
        <v>0</v>
      </c>
      <c r="Y72" s="44">
        <v>0</v>
      </c>
      <c r="Z72" s="44">
        <v>0</v>
      </c>
      <c r="AA72" s="44">
        <v>0</v>
      </c>
      <c r="AB72" s="44">
        <v>0</v>
      </c>
      <c r="AC72" s="44">
        <v>0</v>
      </c>
      <c r="AD72" s="44">
        <v>0</v>
      </c>
      <c r="AE72" s="44">
        <v>0</v>
      </c>
      <c r="AG72" s="44">
        <v>0</v>
      </c>
      <c r="AH72" s="44">
        <v>0</v>
      </c>
      <c r="AI72" s="44">
        <v>0</v>
      </c>
      <c r="AJ72" s="44">
        <v>0</v>
      </c>
      <c r="AK72" s="44">
        <v>0</v>
      </c>
      <c r="AL72" s="44">
        <v>0</v>
      </c>
      <c r="AM72" s="44">
        <v>0</v>
      </c>
      <c r="AN72" s="44">
        <v>0</v>
      </c>
      <c r="AO72" s="44">
        <v>0</v>
      </c>
      <c r="AP72" s="44">
        <v>0</v>
      </c>
      <c r="AQ72" s="44">
        <v>0</v>
      </c>
      <c r="AR72" s="44">
        <v>0</v>
      </c>
      <c r="AS72" s="44">
        <v>0</v>
      </c>
      <c r="AU72" s="44">
        <v>0</v>
      </c>
      <c r="AV72" s="44">
        <v>0</v>
      </c>
      <c r="AW72" s="44">
        <v>0</v>
      </c>
      <c r="AX72" s="44">
        <v>0</v>
      </c>
      <c r="AY72" s="44">
        <v>0</v>
      </c>
      <c r="AZ72" s="44">
        <v>0</v>
      </c>
      <c r="BA72" s="44">
        <v>0</v>
      </c>
      <c r="BB72" s="44">
        <v>0</v>
      </c>
      <c r="BC72" s="44">
        <v>0</v>
      </c>
      <c r="BD72" s="44">
        <v>0</v>
      </c>
      <c r="BE72" s="44">
        <v>0</v>
      </c>
      <c r="BF72" s="44">
        <v>0</v>
      </c>
      <c r="BG72" s="44">
        <v>0</v>
      </c>
      <c r="BI72" s="44">
        <v>0</v>
      </c>
      <c r="BJ72" s="44">
        <v>0</v>
      </c>
      <c r="BK72" s="44">
        <v>0</v>
      </c>
      <c r="BL72" s="44">
        <v>0</v>
      </c>
      <c r="BM72" s="44">
        <v>0</v>
      </c>
      <c r="BN72" s="44">
        <v>0</v>
      </c>
      <c r="BO72" s="44">
        <v>0</v>
      </c>
      <c r="BP72" s="44">
        <v>0</v>
      </c>
      <c r="BQ72" s="44">
        <v>0</v>
      </c>
      <c r="BR72" s="44">
        <v>0</v>
      </c>
      <c r="BS72" s="44">
        <v>0</v>
      </c>
      <c r="BT72" s="44">
        <v>0</v>
      </c>
      <c r="BU72" s="44">
        <v>0</v>
      </c>
      <c r="BW72" s="44">
        <v>0</v>
      </c>
      <c r="BX72" s="44">
        <v>0</v>
      </c>
      <c r="BY72" s="44">
        <v>0</v>
      </c>
      <c r="BZ72" s="44">
        <v>0</v>
      </c>
      <c r="CA72" s="44">
        <v>0</v>
      </c>
      <c r="CB72" s="44">
        <v>0</v>
      </c>
      <c r="CC72" s="44">
        <v>0</v>
      </c>
      <c r="CD72" s="44">
        <v>0</v>
      </c>
      <c r="CE72" s="44">
        <v>0</v>
      </c>
      <c r="CF72" s="44">
        <v>0</v>
      </c>
      <c r="CG72" s="44">
        <v>0</v>
      </c>
      <c r="CH72" s="44">
        <v>0</v>
      </c>
      <c r="CI72" s="44">
        <v>0</v>
      </c>
      <c r="CJ72" s="113"/>
      <c r="CK72" s="44">
        <v>0</v>
      </c>
      <c r="CL72" s="44">
        <v>0</v>
      </c>
      <c r="CM72" s="44">
        <v>0</v>
      </c>
      <c r="CN72" s="44">
        <v>0</v>
      </c>
      <c r="CO72" s="44">
        <v>0</v>
      </c>
      <c r="CP72" s="44">
        <v>0</v>
      </c>
      <c r="CQ72" s="44">
        <v>0</v>
      </c>
      <c r="CR72" s="44">
        <v>0</v>
      </c>
      <c r="CS72" s="44">
        <v>0</v>
      </c>
      <c r="CT72" s="44">
        <v>0</v>
      </c>
      <c r="CU72" s="44">
        <v>0</v>
      </c>
      <c r="CV72" s="44">
        <v>0</v>
      </c>
      <c r="CW72" s="44">
        <v>0</v>
      </c>
      <c r="CY72" s="44">
        <v>0</v>
      </c>
      <c r="CZ72" s="44">
        <v>0</v>
      </c>
      <c r="DA72" s="44">
        <v>0</v>
      </c>
      <c r="DB72" s="44">
        <v>0</v>
      </c>
      <c r="DC72" s="44">
        <v>0</v>
      </c>
      <c r="DD72" s="44">
        <v>0</v>
      </c>
      <c r="DE72" s="44">
        <v>0</v>
      </c>
      <c r="DF72" s="44">
        <v>0</v>
      </c>
      <c r="DG72" s="45">
        <v>0</v>
      </c>
      <c r="DH72" s="45">
        <v>0</v>
      </c>
      <c r="DI72" s="45">
        <v>0</v>
      </c>
      <c r="DJ72" s="45">
        <v>0</v>
      </c>
      <c r="DK72" s="45">
        <v>0</v>
      </c>
      <c r="DM72" s="44">
        <v>0</v>
      </c>
      <c r="DN72" s="44">
        <v>0</v>
      </c>
      <c r="DO72" s="44">
        <v>0</v>
      </c>
      <c r="DP72" s="44">
        <v>0</v>
      </c>
      <c r="DQ72" s="44">
        <v>0</v>
      </c>
      <c r="DR72" s="44">
        <v>0</v>
      </c>
      <c r="DS72" s="44">
        <v>0</v>
      </c>
      <c r="DT72" s="44">
        <v>0</v>
      </c>
      <c r="DU72" s="45">
        <v>0</v>
      </c>
      <c r="DV72" s="45">
        <v>0</v>
      </c>
      <c r="DW72" s="45">
        <v>0</v>
      </c>
      <c r="DX72" s="45">
        <v>0</v>
      </c>
      <c r="DY72" s="45">
        <v>0</v>
      </c>
      <c r="EA72" s="44">
        <v>0</v>
      </c>
      <c r="EB72" s="44">
        <v>0</v>
      </c>
      <c r="EC72" s="44">
        <v>0</v>
      </c>
      <c r="ED72" s="44">
        <v>0</v>
      </c>
      <c r="EE72" s="44">
        <v>0</v>
      </c>
      <c r="EF72" s="44">
        <v>0</v>
      </c>
      <c r="EG72" s="44">
        <v>0</v>
      </c>
      <c r="EH72" s="44">
        <v>0</v>
      </c>
      <c r="EI72" s="44">
        <v>0</v>
      </c>
      <c r="EJ72" s="45">
        <v>0</v>
      </c>
      <c r="EK72" s="45">
        <v>0</v>
      </c>
      <c r="EL72" s="45">
        <v>0</v>
      </c>
      <c r="EM72" s="45">
        <v>0</v>
      </c>
      <c r="EO72" s="44">
        <v>0</v>
      </c>
      <c r="EP72" s="44">
        <f t="shared" si="107"/>
        <v>0</v>
      </c>
      <c r="EQ72" s="58">
        <v>0</v>
      </c>
      <c r="ER72" s="58">
        <v>0</v>
      </c>
      <c r="ES72" s="58">
        <v>0</v>
      </c>
      <c r="ET72" s="58">
        <v>0</v>
      </c>
      <c r="EU72" s="58">
        <v>0</v>
      </c>
      <c r="EV72" s="58">
        <v>0</v>
      </c>
      <c r="EW72" s="58">
        <v>0</v>
      </c>
      <c r="EX72" s="58">
        <v>0</v>
      </c>
      <c r="EY72" s="58">
        <v>0</v>
      </c>
      <c r="EZ72" s="58">
        <v>0</v>
      </c>
      <c r="FA72" s="58">
        <v>0</v>
      </c>
      <c r="FB72" s="58">
        <v>0</v>
      </c>
      <c r="FC72" s="49"/>
      <c r="FE72" s="44">
        <v>0</v>
      </c>
      <c r="FF72" s="44">
        <v>0</v>
      </c>
      <c r="FG72" s="58">
        <v>0</v>
      </c>
      <c r="FH72" s="58">
        <v>0</v>
      </c>
      <c r="FI72" s="58">
        <v>0</v>
      </c>
      <c r="FJ72" s="58">
        <v>0</v>
      </c>
      <c r="FK72" s="58">
        <v>0</v>
      </c>
      <c r="FL72" s="58">
        <v>0</v>
      </c>
      <c r="FM72" s="58">
        <v>0</v>
      </c>
      <c r="FN72" s="58">
        <v>0</v>
      </c>
      <c r="FO72" s="58">
        <v>0</v>
      </c>
      <c r="FP72" s="58">
        <v>0</v>
      </c>
      <c r="FQ72" s="58">
        <v>0</v>
      </c>
      <c r="FR72" s="58">
        <v>0</v>
      </c>
    </row>
    <row r="73" spans="2:175" hidden="1" outlineLevel="1" x14ac:dyDescent="0.25">
      <c r="B73" s="118">
        <v>108</v>
      </c>
      <c r="C73" s="130" t="s">
        <v>240</v>
      </c>
      <c r="D73" s="105"/>
      <c r="E73" s="44">
        <v>0</v>
      </c>
      <c r="F73" s="44">
        <v>0</v>
      </c>
      <c r="G73" s="44">
        <v>0</v>
      </c>
      <c r="H73" s="44">
        <v>0</v>
      </c>
      <c r="I73" s="44">
        <v>0</v>
      </c>
      <c r="J73" s="44">
        <v>0</v>
      </c>
      <c r="K73" s="44">
        <v>0</v>
      </c>
      <c r="L73" s="44">
        <v>0</v>
      </c>
      <c r="M73" s="44">
        <v>0</v>
      </c>
      <c r="N73" s="44">
        <v>0</v>
      </c>
      <c r="O73" s="44">
        <v>0</v>
      </c>
      <c r="P73" s="44">
        <v>0</v>
      </c>
      <c r="Q73" s="44">
        <v>0</v>
      </c>
      <c r="S73" s="44">
        <v>0</v>
      </c>
      <c r="T73" s="44">
        <v>0</v>
      </c>
      <c r="U73" s="44">
        <v>0</v>
      </c>
      <c r="V73" s="44">
        <v>0</v>
      </c>
      <c r="W73" s="44">
        <v>0</v>
      </c>
      <c r="X73" s="44">
        <v>0</v>
      </c>
      <c r="Y73" s="44">
        <v>0</v>
      </c>
      <c r="Z73" s="44">
        <v>0</v>
      </c>
      <c r="AA73" s="44">
        <v>0</v>
      </c>
      <c r="AB73" s="44">
        <v>0</v>
      </c>
      <c r="AC73" s="44">
        <v>0</v>
      </c>
      <c r="AD73" s="44">
        <v>0</v>
      </c>
      <c r="AE73" s="44">
        <v>0</v>
      </c>
      <c r="AG73" s="44">
        <v>0</v>
      </c>
      <c r="AH73" s="44">
        <v>0</v>
      </c>
      <c r="AI73" s="44">
        <v>0</v>
      </c>
      <c r="AJ73" s="44">
        <v>0</v>
      </c>
      <c r="AK73" s="44">
        <v>0</v>
      </c>
      <c r="AL73" s="44">
        <v>0</v>
      </c>
      <c r="AM73" s="44">
        <v>0</v>
      </c>
      <c r="AN73" s="44">
        <v>0</v>
      </c>
      <c r="AO73" s="44">
        <v>0</v>
      </c>
      <c r="AP73" s="44">
        <v>0</v>
      </c>
      <c r="AQ73" s="44">
        <v>0</v>
      </c>
      <c r="AR73" s="44">
        <v>0</v>
      </c>
      <c r="AS73" s="44">
        <v>0</v>
      </c>
      <c r="AU73" s="44">
        <v>0</v>
      </c>
      <c r="AV73" s="44">
        <v>0</v>
      </c>
      <c r="AW73" s="44">
        <v>0</v>
      </c>
      <c r="AX73" s="44">
        <v>0</v>
      </c>
      <c r="AY73" s="44">
        <v>0</v>
      </c>
      <c r="AZ73" s="44">
        <v>0</v>
      </c>
      <c r="BA73" s="44">
        <v>0</v>
      </c>
      <c r="BB73" s="44">
        <v>0</v>
      </c>
      <c r="BC73" s="44">
        <v>0</v>
      </c>
      <c r="BD73" s="44">
        <v>0</v>
      </c>
      <c r="BE73" s="44">
        <v>0</v>
      </c>
      <c r="BF73" s="44">
        <v>0</v>
      </c>
      <c r="BG73" s="44">
        <v>0</v>
      </c>
      <c r="BI73" s="44">
        <v>0</v>
      </c>
      <c r="BJ73" s="44">
        <v>0</v>
      </c>
      <c r="BK73" s="44">
        <v>0</v>
      </c>
      <c r="BL73" s="44">
        <v>0</v>
      </c>
      <c r="BM73" s="44">
        <v>0</v>
      </c>
      <c r="BN73" s="44">
        <v>0</v>
      </c>
      <c r="BO73" s="44">
        <v>0</v>
      </c>
      <c r="BP73" s="44">
        <v>0</v>
      </c>
      <c r="BQ73" s="44">
        <v>0</v>
      </c>
      <c r="BR73" s="44">
        <v>0</v>
      </c>
      <c r="BS73" s="44">
        <v>0</v>
      </c>
      <c r="BT73" s="44">
        <v>0</v>
      </c>
      <c r="BU73" s="44">
        <v>0</v>
      </c>
      <c r="BW73" s="44">
        <v>3.1E-2</v>
      </c>
      <c r="BX73" s="44">
        <v>1.4999999999999999E-2</v>
      </c>
      <c r="BY73" s="44">
        <v>1.6E-2</v>
      </c>
      <c r="BZ73" s="44">
        <v>0</v>
      </c>
      <c r="CA73" s="44">
        <v>0</v>
      </c>
      <c r="CB73" s="44">
        <v>0</v>
      </c>
      <c r="CC73" s="44">
        <v>0</v>
      </c>
      <c r="CD73" s="44">
        <v>0</v>
      </c>
      <c r="CE73" s="44">
        <v>0</v>
      </c>
      <c r="CF73" s="44">
        <v>0</v>
      </c>
      <c r="CG73" s="44">
        <v>0</v>
      </c>
      <c r="CH73" s="44">
        <v>0</v>
      </c>
      <c r="CI73" s="44">
        <v>0</v>
      </c>
      <c r="CJ73" s="113"/>
      <c r="CK73" s="44">
        <v>0</v>
      </c>
      <c r="CL73" s="44">
        <v>0</v>
      </c>
      <c r="CM73" s="44" t="s">
        <v>168</v>
      </c>
      <c r="CN73" s="44">
        <v>0</v>
      </c>
      <c r="CO73" s="44">
        <v>0</v>
      </c>
      <c r="CP73" s="44">
        <v>0</v>
      </c>
      <c r="CQ73" s="44">
        <v>0</v>
      </c>
      <c r="CR73" s="44">
        <v>0</v>
      </c>
      <c r="CS73" s="44">
        <v>0</v>
      </c>
      <c r="CT73" s="44">
        <v>0</v>
      </c>
      <c r="CU73" s="44">
        <v>0</v>
      </c>
      <c r="CV73" s="44">
        <v>0</v>
      </c>
      <c r="CW73" s="44">
        <v>0</v>
      </c>
      <c r="CY73" s="44">
        <v>0</v>
      </c>
      <c r="CZ73" s="44">
        <v>0</v>
      </c>
      <c r="DA73" s="44">
        <v>0</v>
      </c>
      <c r="DB73" s="44">
        <v>0</v>
      </c>
      <c r="DC73" s="44">
        <v>0</v>
      </c>
      <c r="DD73" s="44">
        <v>0</v>
      </c>
      <c r="DE73" s="44">
        <v>0</v>
      </c>
      <c r="DF73" s="44">
        <v>0</v>
      </c>
      <c r="DG73" s="45">
        <v>0</v>
      </c>
      <c r="DH73" s="45">
        <v>0</v>
      </c>
      <c r="DI73" s="45">
        <v>0</v>
      </c>
      <c r="DJ73" s="45">
        <v>0</v>
      </c>
      <c r="DK73" s="45">
        <v>0</v>
      </c>
      <c r="DM73" s="44">
        <v>1.7250000000000001E-2</v>
      </c>
      <c r="DN73" s="44">
        <v>0</v>
      </c>
      <c r="DO73" s="44">
        <v>0</v>
      </c>
      <c r="DP73" s="44">
        <v>0</v>
      </c>
      <c r="DQ73" s="44">
        <v>0</v>
      </c>
      <c r="DR73" s="44">
        <v>0</v>
      </c>
      <c r="DS73" s="44">
        <v>0</v>
      </c>
      <c r="DT73" s="44">
        <v>0</v>
      </c>
      <c r="DU73" s="45">
        <v>0</v>
      </c>
      <c r="DV73" s="45">
        <v>0</v>
      </c>
      <c r="DW73" s="45">
        <v>1.7250000000000001E-2</v>
      </c>
      <c r="DX73" s="45">
        <v>0</v>
      </c>
      <c r="DY73" s="45">
        <v>0</v>
      </c>
      <c r="EA73" s="44">
        <v>0</v>
      </c>
      <c r="EB73" s="44">
        <v>0</v>
      </c>
      <c r="EC73" s="44">
        <v>0</v>
      </c>
      <c r="ED73" s="44">
        <v>0</v>
      </c>
      <c r="EE73" s="44">
        <v>0</v>
      </c>
      <c r="EF73" s="44">
        <v>0</v>
      </c>
      <c r="EG73" s="44">
        <v>0</v>
      </c>
      <c r="EH73" s="44">
        <v>0</v>
      </c>
      <c r="EI73" s="44">
        <v>0</v>
      </c>
      <c r="EJ73" s="45">
        <v>0</v>
      </c>
      <c r="EK73" s="45">
        <v>0</v>
      </c>
      <c r="EL73" s="45">
        <v>0</v>
      </c>
      <c r="EM73" s="45">
        <v>0</v>
      </c>
      <c r="EO73" s="44">
        <v>0</v>
      </c>
      <c r="EP73" s="44">
        <f t="shared" si="107"/>
        <v>0</v>
      </c>
      <c r="EQ73" s="58">
        <v>0</v>
      </c>
      <c r="ER73" s="58">
        <v>0</v>
      </c>
      <c r="ES73" s="58">
        <v>0</v>
      </c>
      <c r="ET73" s="58">
        <v>0</v>
      </c>
      <c r="EU73" s="58">
        <v>0</v>
      </c>
      <c r="EV73" s="58">
        <v>0</v>
      </c>
      <c r="EW73" s="58">
        <v>0</v>
      </c>
      <c r="EX73" s="58">
        <v>0</v>
      </c>
      <c r="EY73" s="58">
        <v>0</v>
      </c>
      <c r="EZ73" s="58">
        <v>0</v>
      </c>
      <c r="FA73" s="58">
        <v>0</v>
      </c>
      <c r="FB73" s="58">
        <v>0</v>
      </c>
      <c r="FC73" s="49"/>
      <c r="FE73" s="44">
        <v>0</v>
      </c>
      <c r="FF73" s="44">
        <v>0</v>
      </c>
      <c r="FG73" s="58">
        <v>0</v>
      </c>
      <c r="FH73" s="58">
        <v>0</v>
      </c>
      <c r="FI73" s="58">
        <v>0</v>
      </c>
      <c r="FJ73" s="58">
        <v>0</v>
      </c>
      <c r="FK73" s="58">
        <v>0</v>
      </c>
      <c r="FL73" s="58">
        <v>0</v>
      </c>
      <c r="FM73" s="58">
        <v>0</v>
      </c>
      <c r="FN73" s="58">
        <v>0</v>
      </c>
      <c r="FO73" s="58">
        <v>0</v>
      </c>
      <c r="FP73" s="58">
        <v>0</v>
      </c>
      <c r="FQ73" s="58">
        <v>0</v>
      </c>
      <c r="FR73" s="58">
        <v>0</v>
      </c>
    </row>
    <row r="74" spans="2:175" hidden="1" outlineLevel="1" x14ac:dyDescent="0.25">
      <c r="B74" s="118">
        <v>109</v>
      </c>
      <c r="C74" s="130" t="s">
        <v>241</v>
      </c>
      <c r="D74" s="105"/>
      <c r="E74" s="44">
        <v>0</v>
      </c>
      <c r="F74" s="44">
        <v>0</v>
      </c>
      <c r="G74" s="44">
        <v>0</v>
      </c>
      <c r="H74" s="44">
        <v>0</v>
      </c>
      <c r="I74" s="44">
        <v>0</v>
      </c>
      <c r="J74" s="44">
        <v>0</v>
      </c>
      <c r="K74" s="44">
        <v>0</v>
      </c>
      <c r="L74" s="44">
        <v>0</v>
      </c>
      <c r="M74" s="44">
        <v>0</v>
      </c>
      <c r="N74" s="44">
        <v>0</v>
      </c>
      <c r="O74" s="44">
        <v>0</v>
      </c>
      <c r="P74" s="44">
        <v>0</v>
      </c>
      <c r="Q74" s="44">
        <v>0</v>
      </c>
      <c r="S74" s="44">
        <v>0</v>
      </c>
      <c r="T74" s="44">
        <v>0</v>
      </c>
      <c r="U74" s="44">
        <v>0</v>
      </c>
      <c r="V74" s="44">
        <v>0</v>
      </c>
      <c r="W74" s="44">
        <v>0</v>
      </c>
      <c r="X74" s="44">
        <v>0</v>
      </c>
      <c r="Y74" s="44">
        <v>0</v>
      </c>
      <c r="Z74" s="44">
        <v>0</v>
      </c>
      <c r="AA74" s="44">
        <v>0</v>
      </c>
      <c r="AB74" s="44">
        <v>0</v>
      </c>
      <c r="AC74" s="44">
        <v>0</v>
      </c>
      <c r="AD74" s="44">
        <v>0</v>
      </c>
      <c r="AE74" s="44">
        <v>0</v>
      </c>
      <c r="AG74" s="44">
        <v>0</v>
      </c>
      <c r="AH74" s="44">
        <v>0</v>
      </c>
      <c r="AI74" s="44">
        <v>0</v>
      </c>
      <c r="AJ74" s="44">
        <v>0</v>
      </c>
      <c r="AK74" s="44">
        <v>0</v>
      </c>
      <c r="AL74" s="44">
        <v>0</v>
      </c>
      <c r="AM74" s="44">
        <v>0</v>
      </c>
      <c r="AN74" s="44">
        <v>0</v>
      </c>
      <c r="AO74" s="44">
        <v>0</v>
      </c>
      <c r="AP74" s="44">
        <v>0</v>
      </c>
      <c r="AQ74" s="44">
        <v>0</v>
      </c>
      <c r="AR74" s="44">
        <v>0</v>
      </c>
      <c r="AS74" s="44">
        <v>0</v>
      </c>
      <c r="AU74" s="44">
        <v>0</v>
      </c>
      <c r="AV74" s="44">
        <v>0</v>
      </c>
      <c r="AW74" s="44">
        <v>0</v>
      </c>
      <c r="AX74" s="44">
        <v>0</v>
      </c>
      <c r="AY74" s="44">
        <v>0</v>
      </c>
      <c r="AZ74" s="44">
        <v>0</v>
      </c>
      <c r="BA74" s="44">
        <v>0</v>
      </c>
      <c r="BB74" s="44">
        <v>0</v>
      </c>
      <c r="BC74" s="44">
        <v>0</v>
      </c>
      <c r="BD74" s="44">
        <v>0</v>
      </c>
      <c r="BE74" s="44">
        <v>0</v>
      </c>
      <c r="BF74" s="44">
        <v>0</v>
      </c>
      <c r="BG74" s="44">
        <v>0</v>
      </c>
      <c r="BI74" s="44">
        <v>0</v>
      </c>
      <c r="BJ74" s="44">
        <v>0</v>
      </c>
      <c r="BK74" s="44">
        <v>0</v>
      </c>
      <c r="BL74" s="44">
        <v>0</v>
      </c>
      <c r="BM74" s="44">
        <v>0</v>
      </c>
      <c r="BN74" s="44">
        <v>0</v>
      </c>
      <c r="BO74" s="44">
        <v>0</v>
      </c>
      <c r="BP74" s="44">
        <v>0</v>
      </c>
      <c r="BQ74" s="44">
        <v>0</v>
      </c>
      <c r="BR74" s="44">
        <v>0</v>
      </c>
      <c r="BS74" s="44">
        <v>0</v>
      </c>
      <c r="BT74" s="44">
        <v>0</v>
      </c>
      <c r="BU74" s="44">
        <v>0</v>
      </c>
      <c r="BW74" s="44">
        <v>0</v>
      </c>
      <c r="BX74" s="44">
        <v>0</v>
      </c>
      <c r="BY74" s="44">
        <v>0</v>
      </c>
      <c r="BZ74" s="44">
        <v>0</v>
      </c>
      <c r="CA74" s="44">
        <v>0</v>
      </c>
      <c r="CB74" s="44">
        <v>0</v>
      </c>
      <c r="CC74" s="44">
        <v>0</v>
      </c>
      <c r="CD74" s="44">
        <v>0</v>
      </c>
      <c r="CE74" s="44">
        <v>0</v>
      </c>
      <c r="CF74" s="44">
        <v>0</v>
      </c>
      <c r="CG74" s="44">
        <v>0</v>
      </c>
      <c r="CH74" s="44">
        <v>0</v>
      </c>
      <c r="CI74" s="44">
        <v>0</v>
      </c>
      <c r="CJ74" s="113"/>
      <c r="CK74" s="44">
        <v>0</v>
      </c>
      <c r="CL74" s="44">
        <v>0</v>
      </c>
      <c r="CM74" s="44">
        <v>0</v>
      </c>
      <c r="CN74" s="44">
        <v>0</v>
      </c>
      <c r="CO74" s="44">
        <v>0</v>
      </c>
      <c r="CP74" s="44">
        <v>0</v>
      </c>
      <c r="CQ74" s="44">
        <v>0</v>
      </c>
      <c r="CR74" s="44">
        <v>0</v>
      </c>
      <c r="CS74" s="44">
        <v>0</v>
      </c>
      <c r="CT74" s="44">
        <v>0</v>
      </c>
      <c r="CU74" s="44">
        <v>0</v>
      </c>
      <c r="CV74" s="44">
        <v>0</v>
      </c>
      <c r="CW74" s="44">
        <v>0</v>
      </c>
      <c r="CY74" s="44">
        <v>0</v>
      </c>
      <c r="CZ74" s="44">
        <v>0</v>
      </c>
      <c r="DA74" s="44">
        <v>0</v>
      </c>
      <c r="DB74" s="44">
        <v>0</v>
      </c>
      <c r="DC74" s="44">
        <v>0</v>
      </c>
      <c r="DD74" s="44">
        <v>0</v>
      </c>
      <c r="DE74" s="44">
        <v>0</v>
      </c>
      <c r="DF74" s="44">
        <v>0</v>
      </c>
      <c r="DG74" s="45">
        <v>0</v>
      </c>
      <c r="DH74" s="45">
        <v>0</v>
      </c>
      <c r="DI74" s="45">
        <v>0</v>
      </c>
      <c r="DJ74" s="45">
        <v>0</v>
      </c>
      <c r="DK74" s="45">
        <v>0</v>
      </c>
      <c r="DM74" s="44">
        <v>0</v>
      </c>
      <c r="DN74" s="44">
        <v>0</v>
      </c>
      <c r="DO74" s="44">
        <v>0</v>
      </c>
      <c r="DP74" s="44">
        <v>0</v>
      </c>
      <c r="DQ74" s="44">
        <v>0</v>
      </c>
      <c r="DR74" s="44">
        <v>0</v>
      </c>
      <c r="DS74" s="44">
        <v>0</v>
      </c>
      <c r="DT74" s="44">
        <v>0</v>
      </c>
      <c r="DU74" s="45">
        <v>0</v>
      </c>
      <c r="DV74" s="45">
        <v>0</v>
      </c>
      <c r="DW74" s="45">
        <v>0</v>
      </c>
      <c r="DX74" s="45">
        <v>0</v>
      </c>
      <c r="DY74" s="45">
        <v>0</v>
      </c>
      <c r="EA74" s="44">
        <v>0</v>
      </c>
      <c r="EB74" s="44">
        <v>0</v>
      </c>
      <c r="EC74" s="44">
        <v>0</v>
      </c>
      <c r="ED74" s="44">
        <v>0</v>
      </c>
      <c r="EE74" s="44">
        <v>0</v>
      </c>
      <c r="EF74" s="44">
        <v>0</v>
      </c>
      <c r="EG74" s="44">
        <v>0</v>
      </c>
      <c r="EH74" s="44">
        <v>0</v>
      </c>
      <c r="EI74" s="44">
        <v>0</v>
      </c>
      <c r="EJ74" s="45">
        <v>0</v>
      </c>
      <c r="EK74" s="45">
        <v>0</v>
      </c>
      <c r="EL74" s="45">
        <v>0</v>
      </c>
      <c r="EM74" s="45">
        <v>0</v>
      </c>
      <c r="EO74" s="44">
        <v>0</v>
      </c>
      <c r="EP74" s="44">
        <f t="shared" si="107"/>
        <v>0</v>
      </c>
      <c r="EQ74" s="58">
        <v>0</v>
      </c>
      <c r="ER74" s="58">
        <v>0</v>
      </c>
      <c r="ES74" s="58">
        <v>0</v>
      </c>
      <c r="ET74" s="58">
        <v>0</v>
      </c>
      <c r="EU74" s="58">
        <v>0</v>
      </c>
      <c r="EV74" s="58">
        <v>0</v>
      </c>
      <c r="EW74" s="58">
        <v>0</v>
      </c>
      <c r="EX74" s="58">
        <v>0</v>
      </c>
      <c r="EY74" s="58">
        <v>0</v>
      </c>
      <c r="EZ74" s="58">
        <v>0</v>
      </c>
      <c r="FA74" s="58">
        <v>0</v>
      </c>
      <c r="FB74" s="58">
        <v>0</v>
      </c>
      <c r="FC74" s="49"/>
      <c r="FE74" s="44">
        <v>0</v>
      </c>
      <c r="FF74" s="44">
        <v>0</v>
      </c>
      <c r="FG74" s="58">
        <v>0</v>
      </c>
      <c r="FH74" s="58">
        <v>0</v>
      </c>
      <c r="FI74" s="58">
        <v>0</v>
      </c>
      <c r="FJ74" s="58">
        <v>0</v>
      </c>
      <c r="FK74" s="58">
        <v>0</v>
      </c>
      <c r="FL74" s="58">
        <v>0</v>
      </c>
      <c r="FM74" s="58">
        <v>0</v>
      </c>
      <c r="FN74" s="58">
        <v>0</v>
      </c>
      <c r="FO74" s="58">
        <v>0</v>
      </c>
      <c r="FP74" s="58">
        <v>0</v>
      </c>
      <c r="FQ74" s="58">
        <v>0</v>
      </c>
      <c r="FR74" s="58">
        <v>0</v>
      </c>
    </row>
    <row r="75" spans="2:175" hidden="1" outlineLevel="1" x14ac:dyDescent="0.25">
      <c r="B75" s="118">
        <v>110</v>
      </c>
      <c r="C75" s="130" t="s">
        <v>242</v>
      </c>
      <c r="D75" s="105"/>
      <c r="E75" s="44">
        <v>60.775000000000006</v>
      </c>
      <c r="F75" s="44">
        <v>0</v>
      </c>
      <c r="G75" s="44">
        <v>3.827</v>
      </c>
      <c r="H75" s="44">
        <v>3.8969999999999998</v>
      </c>
      <c r="I75" s="44">
        <v>10.907999999999999</v>
      </c>
      <c r="J75" s="44">
        <v>0</v>
      </c>
      <c r="K75" s="44">
        <v>5.9569999999999999</v>
      </c>
      <c r="L75" s="44">
        <v>5.7869999999999999</v>
      </c>
      <c r="M75" s="44">
        <v>6.0419999999999998</v>
      </c>
      <c r="N75" s="44">
        <v>6.0839999999999996</v>
      </c>
      <c r="O75" s="44">
        <v>6.0629999999999997</v>
      </c>
      <c r="P75" s="44">
        <v>6.1050000000000004</v>
      </c>
      <c r="Q75" s="44">
        <v>6.1050000000000004</v>
      </c>
      <c r="S75" s="44">
        <v>41.756999999999998</v>
      </c>
      <c r="T75" s="44">
        <v>6.9729999999999999</v>
      </c>
      <c r="U75" s="44">
        <v>0</v>
      </c>
      <c r="V75" s="44">
        <v>0</v>
      </c>
      <c r="W75" s="44">
        <v>15.497</v>
      </c>
      <c r="X75" s="44">
        <v>7.7759999999999998</v>
      </c>
      <c r="Y75" s="44">
        <v>11.510999999999999</v>
      </c>
      <c r="Z75" s="44">
        <v>0</v>
      </c>
      <c r="AA75" s="44">
        <v>0</v>
      </c>
      <c r="AB75" s="44">
        <v>0</v>
      </c>
      <c r="AC75" s="44">
        <v>0</v>
      </c>
      <c r="AD75" s="44">
        <v>0</v>
      </c>
      <c r="AE75" s="44">
        <v>0</v>
      </c>
      <c r="AG75" s="44">
        <v>0</v>
      </c>
      <c r="AH75" s="44">
        <v>0</v>
      </c>
      <c r="AI75" s="44">
        <v>0</v>
      </c>
      <c r="AJ75" s="44">
        <v>0</v>
      </c>
      <c r="AK75" s="44">
        <v>0</v>
      </c>
      <c r="AL75" s="44">
        <v>0</v>
      </c>
      <c r="AM75" s="44">
        <v>0</v>
      </c>
      <c r="AN75" s="44">
        <v>0</v>
      </c>
      <c r="AO75" s="44">
        <v>0</v>
      </c>
      <c r="AP75" s="44">
        <v>0</v>
      </c>
      <c r="AQ75" s="44">
        <v>0</v>
      </c>
      <c r="AR75" s="44">
        <v>0</v>
      </c>
      <c r="AS75" s="44">
        <v>0</v>
      </c>
      <c r="AU75" s="44">
        <v>0</v>
      </c>
      <c r="AV75" s="44">
        <v>0</v>
      </c>
      <c r="AW75" s="44">
        <v>0</v>
      </c>
      <c r="AX75" s="44">
        <v>0</v>
      </c>
      <c r="AY75" s="44">
        <v>0</v>
      </c>
      <c r="AZ75" s="44">
        <v>0</v>
      </c>
      <c r="BA75" s="44">
        <v>0</v>
      </c>
      <c r="BB75" s="44">
        <v>0</v>
      </c>
      <c r="BC75" s="44">
        <v>0</v>
      </c>
      <c r="BD75" s="44">
        <v>0</v>
      </c>
      <c r="BE75" s="44">
        <v>0</v>
      </c>
      <c r="BF75" s="44">
        <v>0</v>
      </c>
      <c r="BG75" s="44">
        <v>0</v>
      </c>
      <c r="BI75" s="44">
        <v>0</v>
      </c>
      <c r="BJ75" s="44">
        <v>0</v>
      </c>
      <c r="BK75" s="44">
        <v>0</v>
      </c>
      <c r="BL75" s="44">
        <v>0</v>
      </c>
      <c r="BM75" s="44">
        <v>0</v>
      </c>
      <c r="BN75" s="44">
        <v>0</v>
      </c>
      <c r="BO75" s="44">
        <v>0</v>
      </c>
      <c r="BP75" s="44">
        <v>0</v>
      </c>
      <c r="BQ75" s="44">
        <v>0</v>
      </c>
      <c r="BR75" s="44">
        <v>0</v>
      </c>
      <c r="BS75" s="44">
        <v>0</v>
      </c>
      <c r="BT75" s="44">
        <v>0</v>
      </c>
      <c r="BU75" s="44">
        <v>0</v>
      </c>
      <c r="BW75" s="44">
        <v>0</v>
      </c>
      <c r="BX75" s="44">
        <v>0</v>
      </c>
      <c r="BY75" s="44">
        <v>0</v>
      </c>
      <c r="BZ75" s="44">
        <v>0</v>
      </c>
      <c r="CA75" s="44">
        <v>0</v>
      </c>
      <c r="CB75" s="44">
        <v>0</v>
      </c>
      <c r="CC75" s="44">
        <v>0</v>
      </c>
      <c r="CD75" s="44">
        <v>0</v>
      </c>
      <c r="CE75" s="44">
        <v>0</v>
      </c>
      <c r="CF75" s="44">
        <v>0</v>
      </c>
      <c r="CG75" s="44">
        <v>0</v>
      </c>
      <c r="CH75" s="44">
        <v>0</v>
      </c>
      <c r="CI75" s="44">
        <v>0</v>
      </c>
      <c r="CJ75" s="113"/>
      <c r="CK75" s="44">
        <v>0</v>
      </c>
      <c r="CL75" s="44">
        <v>0</v>
      </c>
      <c r="CM75" s="44">
        <v>0</v>
      </c>
      <c r="CN75" s="44">
        <v>0</v>
      </c>
      <c r="CO75" s="44">
        <v>0</v>
      </c>
      <c r="CP75" s="44">
        <v>0</v>
      </c>
      <c r="CQ75" s="44">
        <v>0</v>
      </c>
      <c r="CR75" s="44">
        <v>0</v>
      </c>
      <c r="CS75" s="44">
        <v>0</v>
      </c>
      <c r="CT75" s="44">
        <v>0</v>
      </c>
      <c r="CU75" s="44">
        <v>0</v>
      </c>
      <c r="CV75" s="44">
        <v>0</v>
      </c>
      <c r="CW75" s="44">
        <v>0</v>
      </c>
      <c r="CY75" s="44">
        <v>0</v>
      </c>
      <c r="CZ75" s="44">
        <v>0</v>
      </c>
      <c r="DA75" s="44">
        <v>0</v>
      </c>
      <c r="DB75" s="44">
        <v>0</v>
      </c>
      <c r="DC75" s="44">
        <v>0</v>
      </c>
      <c r="DD75" s="44">
        <v>0</v>
      </c>
      <c r="DE75" s="44">
        <v>0</v>
      </c>
      <c r="DF75" s="44">
        <v>0</v>
      </c>
      <c r="DG75" s="45">
        <v>0</v>
      </c>
      <c r="DH75" s="45">
        <v>0</v>
      </c>
      <c r="DI75" s="45">
        <v>0</v>
      </c>
      <c r="DJ75" s="45">
        <v>0</v>
      </c>
      <c r="DK75" s="45">
        <v>0</v>
      </c>
      <c r="DM75" s="44">
        <v>0</v>
      </c>
      <c r="DN75" s="44">
        <v>0</v>
      </c>
      <c r="DO75" s="44">
        <v>0</v>
      </c>
      <c r="DP75" s="44">
        <v>0</v>
      </c>
      <c r="DQ75" s="44">
        <v>0</v>
      </c>
      <c r="DR75" s="44">
        <v>0</v>
      </c>
      <c r="DS75" s="44">
        <v>0</v>
      </c>
      <c r="DT75" s="44">
        <v>0</v>
      </c>
      <c r="DU75" s="45">
        <v>0</v>
      </c>
      <c r="DV75" s="45">
        <v>0</v>
      </c>
      <c r="DW75" s="45">
        <v>0</v>
      </c>
      <c r="DX75" s="45">
        <v>0</v>
      </c>
      <c r="DY75" s="45">
        <v>0</v>
      </c>
      <c r="EA75" s="44">
        <v>0</v>
      </c>
      <c r="EB75" s="44">
        <v>0</v>
      </c>
      <c r="EC75" s="44">
        <v>0</v>
      </c>
      <c r="ED75" s="44">
        <v>0</v>
      </c>
      <c r="EE75" s="44">
        <v>0</v>
      </c>
      <c r="EF75" s="44">
        <v>0</v>
      </c>
      <c r="EG75" s="44">
        <v>0</v>
      </c>
      <c r="EH75" s="44">
        <v>0</v>
      </c>
      <c r="EI75" s="44">
        <v>0</v>
      </c>
      <c r="EJ75" s="45">
        <v>0</v>
      </c>
      <c r="EK75" s="45">
        <v>0</v>
      </c>
      <c r="EL75" s="45">
        <v>0</v>
      </c>
      <c r="EM75" s="45">
        <v>0</v>
      </c>
      <c r="EO75" s="44">
        <v>0</v>
      </c>
      <c r="EP75" s="44">
        <f t="shared" si="107"/>
        <v>0</v>
      </c>
      <c r="EQ75" s="58">
        <v>0</v>
      </c>
      <c r="ER75" s="58">
        <v>0</v>
      </c>
      <c r="ES75" s="58">
        <v>0</v>
      </c>
      <c r="ET75" s="58">
        <v>0</v>
      </c>
      <c r="EU75" s="58">
        <v>0</v>
      </c>
      <c r="EV75" s="58">
        <v>0</v>
      </c>
      <c r="EW75" s="58">
        <v>0</v>
      </c>
      <c r="EX75" s="58">
        <v>0</v>
      </c>
      <c r="EY75" s="58">
        <v>0</v>
      </c>
      <c r="EZ75" s="58">
        <v>0</v>
      </c>
      <c r="FA75" s="58">
        <v>0</v>
      </c>
      <c r="FB75" s="58">
        <v>0</v>
      </c>
      <c r="FC75" s="49"/>
      <c r="FE75" s="44">
        <v>0</v>
      </c>
      <c r="FF75" s="44">
        <v>0</v>
      </c>
      <c r="FG75" s="58">
        <v>0</v>
      </c>
      <c r="FH75" s="58">
        <v>0</v>
      </c>
      <c r="FI75" s="58">
        <v>0</v>
      </c>
      <c r="FJ75" s="58">
        <v>0</v>
      </c>
      <c r="FK75" s="58">
        <v>0</v>
      </c>
      <c r="FL75" s="58">
        <v>0</v>
      </c>
      <c r="FM75" s="58">
        <v>0</v>
      </c>
      <c r="FN75" s="58">
        <v>0</v>
      </c>
      <c r="FO75" s="58">
        <v>0</v>
      </c>
      <c r="FP75" s="58">
        <v>0</v>
      </c>
      <c r="FQ75" s="58">
        <v>0</v>
      </c>
      <c r="FR75" s="58">
        <v>0</v>
      </c>
    </row>
    <row r="76" spans="2:175" hidden="1" outlineLevel="1" x14ac:dyDescent="0.25">
      <c r="B76" s="118">
        <v>111</v>
      </c>
      <c r="C76" s="130" t="s">
        <v>243</v>
      </c>
      <c r="D76" s="105"/>
      <c r="E76" s="44">
        <v>4.3929999999999998</v>
      </c>
      <c r="F76" s="44">
        <v>0</v>
      </c>
      <c r="G76" s="44">
        <v>0</v>
      </c>
      <c r="H76" s="44">
        <v>0</v>
      </c>
      <c r="I76" s="44">
        <v>0</v>
      </c>
      <c r="J76" s="44">
        <v>1.716</v>
      </c>
      <c r="K76" s="44">
        <v>0</v>
      </c>
      <c r="L76" s="44">
        <v>0</v>
      </c>
      <c r="M76" s="44">
        <v>0</v>
      </c>
      <c r="N76" s="44">
        <v>0</v>
      </c>
      <c r="O76" s="44">
        <v>1.7849999999999999</v>
      </c>
      <c r="P76" s="44">
        <v>0.89200000000000002</v>
      </c>
      <c r="Q76" s="44">
        <v>0</v>
      </c>
      <c r="S76" s="44">
        <v>2.0939999999999999</v>
      </c>
      <c r="T76" s="44">
        <v>0</v>
      </c>
      <c r="U76" s="44">
        <v>0</v>
      </c>
      <c r="V76" s="44">
        <v>0</v>
      </c>
      <c r="W76" s="44">
        <v>0</v>
      </c>
      <c r="X76" s="44">
        <v>1.7669999999999999</v>
      </c>
      <c r="Y76" s="44">
        <v>0.32700000000000001</v>
      </c>
      <c r="Z76" s="44">
        <v>0</v>
      </c>
      <c r="AA76" s="44">
        <v>0</v>
      </c>
      <c r="AB76" s="44">
        <v>0</v>
      </c>
      <c r="AC76" s="44">
        <v>0</v>
      </c>
      <c r="AD76" s="44">
        <v>0</v>
      </c>
      <c r="AE76" s="44">
        <v>0</v>
      </c>
      <c r="AG76" s="44">
        <v>3.6229999999999998</v>
      </c>
      <c r="AH76" s="44">
        <v>0</v>
      </c>
      <c r="AI76" s="44">
        <v>0.34699999999999998</v>
      </c>
      <c r="AJ76" s="44">
        <v>0.34699999999999998</v>
      </c>
      <c r="AK76" s="44">
        <v>0</v>
      </c>
      <c r="AL76" s="44">
        <v>1.1439999999999999</v>
      </c>
      <c r="AM76" s="44">
        <v>0.69499999999999995</v>
      </c>
      <c r="AN76" s="44">
        <v>0.39600000000000002</v>
      </c>
      <c r="AO76" s="44">
        <v>0</v>
      </c>
      <c r="AP76" s="44">
        <v>0.34699999999999998</v>
      </c>
      <c r="AQ76" s="44">
        <v>0</v>
      </c>
      <c r="AR76" s="44">
        <v>0.34699999999999998</v>
      </c>
      <c r="AS76" s="44">
        <v>0</v>
      </c>
      <c r="AU76" s="44">
        <v>5.7060000000000004</v>
      </c>
      <c r="AV76" s="44">
        <v>0.34699999999999998</v>
      </c>
      <c r="AW76" s="44">
        <v>0.34699999999999998</v>
      </c>
      <c r="AX76" s="44">
        <v>0.41899999999999998</v>
      </c>
      <c r="AY76" s="44">
        <v>2.0579999999999998</v>
      </c>
      <c r="AZ76" s="44">
        <v>0.73599999999999999</v>
      </c>
      <c r="BA76" s="44">
        <v>0.36799999999999999</v>
      </c>
      <c r="BB76" s="44">
        <v>0</v>
      </c>
      <c r="BC76" s="44">
        <v>0.47099999999999997</v>
      </c>
      <c r="BD76" s="44">
        <v>0</v>
      </c>
      <c r="BE76" s="44">
        <v>0</v>
      </c>
      <c r="BF76" s="44">
        <v>0</v>
      </c>
      <c r="BG76" s="44">
        <v>0.96</v>
      </c>
      <c r="BI76" s="44">
        <v>4.133</v>
      </c>
      <c r="BJ76" s="44">
        <v>0</v>
      </c>
      <c r="BK76" s="44">
        <v>0.379</v>
      </c>
      <c r="BL76" s="44">
        <v>0</v>
      </c>
      <c r="BM76" s="44">
        <v>0</v>
      </c>
      <c r="BN76" s="44">
        <v>1.5960000000000001</v>
      </c>
      <c r="BO76" s="44">
        <v>0.379</v>
      </c>
      <c r="BP76" s="44">
        <v>0.379</v>
      </c>
      <c r="BQ76" s="44">
        <v>0.379</v>
      </c>
      <c r="BR76" s="44">
        <v>0</v>
      </c>
      <c r="BS76" s="44" t="s">
        <v>168</v>
      </c>
      <c r="BT76" s="44">
        <v>0.41099999999999998</v>
      </c>
      <c r="BU76" s="44">
        <v>0.61</v>
      </c>
      <c r="BW76" s="44">
        <v>1.68</v>
      </c>
      <c r="BX76" s="44">
        <v>0</v>
      </c>
      <c r="BY76" s="44">
        <v>0</v>
      </c>
      <c r="BZ76" s="44">
        <v>0</v>
      </c>
      <c r="CA76" s="44" t="s">
        <v>168</v>
      </c>
      <c r="CB76" s="44">
        <v>1.68</v>
      </c>
      <c r="CC76" s="44" t="s">
        <v>168</v>
      </c>
      <c r="CD76" s="44" t="s">
        <v>168</v>
      </c>
      <c r="CE76" s="44" t="s">
        <v>168</v>
      </c>
      <c r="CF76" s="44" t="s">
        <v>168</v>
      </c>
      <c r="CG76" s="44" t="s">
        <v>168</v>
      </c>
      <c r="CH76" s="44" t="s">
        <v>168</v>
      </c>
      <c r="CI76" s="44" t="s">
        <v>168</v>
      </c>
      <c r="CJ76" s="113"/>
      <c r="CK76" s="44">
        <v>2.1120000000000001</v>
      </c>
      <c r="CL76" s="44">
        <v>0</v>
      </c>
      <c r="CM76" s="44">
        <v>0</v>
      </c>
      <c r="CN76" s="44">
        <v>0</v>
      </c>
      <c r="CO76" s="44">
        <v>0</v>
      </c>
      <c r="CP76" s="44">
        <v>2.1120000000000001</v>
      </c>
      <c r="CQ76" s="44">
        <v>0</v>
      </c>
      <c r="CR76" s="44">
        <v>0</v>
      </c>
      <c r="CS76" s="44">
        <v>0</v>
      </c>
      <c r="CT76" s="44">
        <v>0</v>
      </c>
      <c r="CU76" s="44">
        <v>0</v>
      </c>
      <c r="CV76" s="44">
        <v>0</v>
      </c>
      <c r="CW76" s="44">
        <v>0</v>
      </c>
      <c r="CY76" s="44">
        <v>10.56</v>
      </c>
      <c r="CZ76" s="44">
        <v>0</v>
      </c>
      <c r="DA76" s="44">
        <v>0</v>
      </c>
      <c r="DB76" s="44">
        <v>0</v>
      </c>
      <c r="DC76" s="44">
        <v>0</v>
      </c>
      <c r="DD76" s="44">
        <v>10.56</v>
      </c>
      <c r="DE76" s="44">
        <v>0</v>
      </c>
      <c r="DF76" s="44">
        <v>0</v>
      </c>
      <c r="DG76" s="45">
        <v>0</v>
      </c>
      <c r="DH76" s="45">
        <v>0</v>
      </c>
      <c r="DI76" s="45">
        <v>0</v>
      </c>
      <c r="DJ76" s="45">
        <v>0</v>
      </c>
      <c r="DK76" s="45">
        <v>0</v>
      </c>
      <c r="DM76" s="44">
        <v>0</v>
      </c>
      <c r="DN76" s="44">
        <v>0</v>
      </c>
      <c r="DO76" s="44">
        <v>0</v>
      </c>
      <c r="DP76" s="44">
        <v>0</v>
      </c>
      <c r="DQ76" s="44">
        <v>0</v>
      </c>
      <c r="DR76" s="44">
        <v>0</v>
      </c>
      <c r="DS76" s="44">
        <v>0</v>
      </c>
      <c r="DT76" s="44">
        <v>0</v>
      </c>
      <c r="DU76" s="45">
        <v>0</v>
      </c>
      <c r="DV76" s="45">
        <v>0</v>
      </c>
      <c r="DW76" s="45">
        <v>0</v>
      </c>
      <c r="DX76" s="45">
        <v>0</v>
      </c>
      <c r="DY76" s="45">
        <v>0</v>
      </c>
      <c r="EA76" s="44">
        <v>0</v>
      </c>
      <c r="EB76" s="44">
        <v>0</v>
      </c>
      <c r="EC76" s="44">
        <v>0</v>
      </c>
      <c r="ED76" s="44">
        <v>0</v>
      </c>
      <c r="EE76" s="44">
        <v>0</v>
      </c>
      <c r="EF76" s="44">
        <v>0</v>
      </c>
      <c r="EG76" s="44">
        <v>0</v>
      </c>
      <c r="EH76" s="44">
        <v>0</v>
      </c>
      <c r="EI76" s="44">
        <v>0</v>
      </c>
      <c r="EJ76" s="45">
        <v>0</v>
      </c>
      <c r="EK76" s="45">
        <v>0</v>
      </c>
      <c r="EL76" s="45">
        <v>0</v>
      </c>
      <c r="EM76" s="45">
        <v>0</v>
      </c>
      <c r="EO76" s="44">
        <v>0</v>
      </c>
      <c r="EP76" s="44">
        <f t="shared" si="107"/>
        <v>0</v>
      </c>
      <c r="EQ76" s="58">
        <v>0</v>
      </c>
      <c r="ER76" s="58">
        <v>0</v>
      </c>
      <c r="ES76" s="58">
        <v>0</v>
      </c>
      <c r="ET76" s="58">
        <v>0</v>
      </c>
      <c r="EU76" s="58">
        <v>0</v>
      </c>
      <c r="EV76" s="58">
        <v>0</v>
      </c>
      <c r="EW76" s="58">
        <v>0</v>
      </c>
      <c r="EX76" s="58">
        <v>0</v>
      </c>
      <c r="EY76" s="58">
        <v>0</v>
      </c>
      <c r="EZ76" s="58">
        <v>0</v>
      </c>
      <c r="FA76" s="58">
        <v>0</v>
      </c>
      <c r="FB76" s="58">
        <v>0</v>
      </c>
      <c r="FC76" s="49"/>
      <c r="FE76" s="44">
        <v>0</v>
      </c>
      <c r="FF76" s="44">
        <v>0</v>
      </c>
      <c r="FG76" s="58">
        <v>0</v>
      </c>
      <c r="FH76" s="58">
        <v>0</v>
      </c>
      <c r="FI76" s="58">
        <v>0</v>
      </c>
      <c r="FJ76" s="58">
        <v>0</v>
      </c>
      <c r="FK76" s="58">
        <v>0</v>
      </c>
      <c r="FL76" s="58">
        <v>0</v>
      </c>
      <c r="FM76" s="58">
        <v>0</v>
      </c>
      <c r="FN76" s="58">
        <v>0</v>
      </c>
      <c r="FO76" s="58">
        <v>0</v>
      </c>
      <c r="FP76" s="58">
        <v>0</v>
      </c>
      <c r="FQ76" s="58">
        <v>0</v>
      </c>
      <c r="FR76" s="58">
        <v>0</v>
      </c>
    </row>
    <row r="77" spans="2:175" hidden="1" outlineLevel="1" x14ac:dyDescent="0.25">
      <c r="B77" s="118">
        <v>112</v>
      </c>
      <c r="C77" s="130" t="s">
        <v>244</v>
      </c>
      <c r="D77" s="105"/>
      <c r="E77" s="44">
        <v>56.981000000000016</v>
      </c>
      <c r="F77" s="44">
        <v>5.2640000000000002</v>
      </c>
      <c r="G77" s="44">
        <v>5.4649999999999999</v>
      </c>
      <c r="H77" s="44">
        <v>5.49</v>
      </c>
      <c r="I77" s="44">
        <v>5.49</v>
      </c>
      <c r="J77" s="44">
        <v>5.49</v>
      </c>
      <c r="K77" s="44">
        <v>5.49</v>
      </c>
      <c r="L77" s="44">
        <v>5.49</v>
      </c>
      <c r="M77" s="44">
        <v>3.8220000000000001</v>
      </c>
      <c r="N77" s="44">
        <v>5.49</v>
      </c>
      <c r="O77" s="44">
        <v>3.8220000000000001</v>
      </c>
      <c r="P77" s="44">
        <v>5.6680000000000001</v>
      </c>
      <c r="Q77" s="44">
        <v>0</v>
      </c>
      <c r="S77" s="44">
        <v>21.704000000000001</v>
      </c>
      <c r="T77" s="44">
        <v>0</v>
      </c>
      <c r="U77" s="44">
        <v>0</v>
      </c>
      <c r="V77" s="44">
        <v>0</v>
      </c>
      <c r="W77" s="44">
        <v>2.1739999999999999</v>
      </c>
      <c r="X77" s="44">
        <v>1.0269999999999999</v>
      </c>
      <c r="Y77" s="44">
        <v>1.0289999999999999</v>
      </c>
      <c r="Z77" s="44">
        <v>0</v>
      </c>
      <c r="AA77" s="44">
        <v>2.0579999999999998</v>
      </c>
      <c r="AB77" s="44">
        <v>0</v>
      </c>
      <c r="AC77" s="44">
        <v>1.0289999999999999</v>
      </c>
      <c r="AD77" s="44">
        <v>12.329000000000001</v>
      </c>
      <c r="AE77" s="44">
        <v>2.0579999999999998</v>
      </c>
      <c r="AG77" s="44">
        <v>115.35199999999999</v>
      </c>
      <c r="AH77" s="44">
        <v>5.83</v>
      </c>
      <c r="AI77" s="44">
        <v>6.859</v>
      </c>
      <c r="AJ77" s="44">
        <v>5.83</v>
      </c>
      <c r="AK77" s="44">
        <v>6.859</v>
      </c>
      <c r="AL77" s="44">
        <v>8.3190000000000008</v>
      </c>
      <c r="AM77" s="44">
        <v>6.9260000000000002</v>
      </c>
      <c r="AN77" s="44">
        <v>5.83</v>
      </c>
      <c r="AO77" s="44">
        <v>4.7809999999999997</v>
      </c>
      <c r="AP77" s="44">
        <v>6.9260000000000002</v>
      </c>
      <c r="AQ77" s="44">
        <v>6.9260000000000002</v>
      </c>
      <c r="AR77" s="44">
        <v>33.204000000000001</v>
      </c>
      <c r="AS77" s="44">
        <v>17.062000000000001</v>
      </c>
      <c r="AU77" s="44">
        <v>77.480000000000018</v>
      </c>
      <c r="AV77" s="44">
        <v>2.4220000000000002</v>
      </c>
      <c r="AW77" s="44">
        <v>7.2960000000000003</v>
      </c>
      <c r="AX77" s="44">
        <v>11.66</v>
      </c>
      <c r="AY77" s="44">
        <v>2.1930000000000001</v>
      </c>
      <c r="AZ77" s="44">
        <v>5.83</v>
      </c>
      <c r="BA77" s="44">
        <v>6.9260000000000002</v>
      </c>
      <c r="BB77" s="44">
        <v>6.9260000000000002</v>
      </c>
      <c r="BC77" s="44">
        <v>6.5229999999999997</v>
      </c>
      <c r="BD77" s="44">
        <v>6.9260000000000002</v>
      </c>
      <c r="BE77" s="44">
        <v>6.9260000000000002</v>
      </c>
      <c r="BF77" s="44">
        <v>6.9260000000000002</v>
      </c>
      <c r="BG77" s="44">
        <v>6.9260000000000002</v>
      </c>
      <c r="BI77" s="44">
        <v>81.923000000000016</v>
      </c>
      <c r="BJ77" s="44">
        <v>5.83</v>
      </c>
      <c r="BK77" s="44">
        <v>8.0229999999999997</v>
      </c>
      <c r="BL77" s="44">
        <v>6.9260000000000002</v>
      </c>
      <c r="BM77" s="44">
        <v>5.83</v>
      </c>
      <c r="BN77" s="44">
        <v>6.9260000000000002</v>
      </c>
      <c r="BO77" s="44">
        <v>6.9260000000000002</v>
      </c>
      <c r="BP77" s="44">
        <v>6.9260000000000002</v>
      </c>
      <c r="BQ77" s="44">
        <v>6.8319999999999999</v>
      </c>
      <c r="BR77" s="44">
        <v>6.9249999999999998</v>
      </c>
      <c r="BS77" s="44">
        <v>6.9260000000000002</v>
      </c>
      <c r="BT77" s="44">
        <v>6.9269999999999996</v>
      </c>
      <c r="BU77" s="44">
        <v>6.9260000000000002</v>
      </c>
      <c r="BW77" s="44">
        <v>83.003000000000014</v>
      </c>
      <c r="BX77" s="44">
        <v>5.8920000000000003</v>
      </c>
      <c r="BY77" s="44">
        <v>7.05</v>
      </c>
      <c r="BZ77" s="44">
        <v>6.9260000000000002</v>
      </c>
      <c r="CA77" s="44">
        <v>6.9260000000000002</v>
      </c>
      <c r="CB77" s="44">
        <v>6.9880000000000004</v>
      </c>
      <c r="CC77" s="44">
        <v>6.9880000000000004</v>
      </c>
      <c r="CD77" s="44">
        <v>6.9880000000000004</v>
      </c>
      <c r="CE77" s="44">
        <v>6.9260000000000002</v>
      </c>
      <c r="CF77" s="44">
        <v>6.9260000000000002</v>
      </c>
      <c r="CG77" s="44">
        <v>7.5410000000000004</v>
      </c>
      <c r="CH77" s="44">
        <v>6.9260000000000002</v>
      </c>
      <c r="CI77" s="44">
        <v>6.9260000000000002</v>
      </c>
      <c r="CJ77" s="113"/>
      <c r="CK77" s="44">
        <v>82.272950000000009</v>
      </c>
      <c r="CL77" s="44">
        <v>6.9260000000000002</v>
      </c>
      <c r="CM77" s="44">
        <v>6.9260000000000002</v>
      </c>
      <c r="CN77" s="44">
        <v>6.9260000000000002</v>
      </c>
      <c r="CO77" s="44">
        <v>7.9560000000000004</v>
      </c>
      <c r="CP77" s="44">
        <v>7.9560000000000004</v>
      </c>
      <c r="CQ77" s="44">
        <v>7.9560000000000004</v>
      </c>
      <c r="CR77" s="44">
        <v>7.4809999999999999</v>
      </c>
      <c r="CS77" s="44">
        <v>5.0291899999999998</v>
      </c>
      <c r="CT77" s="44">
        <v>5.0291899999999998</v>
      </c>
      <c r="CU77" s="44">
        <v>7.5291899999999998</v>
      </c>
      <c r="CV77" s="44">
        <v>7.5291899999999998</v>
      </c>
      <c r="CW77" s="44">
        <v>5.0291899999999998</v>
      </c>
      <c r="CY77" s="44">
        <v>68.035820000000001</v>
      </c>
      <c r="CZ77" s="44">
        <v>5.0291899999999998</v>
      </c>
      <c r="DA77" s="44">
        <v>5.0291899999999998</v>
      </c>
      <c r="DB77" s="44">
        <v>4</v>
      </c>
      <c r="DC77" s="44">
        <v>5.0291899999999998</v>
      </c>
      <c r="DD77" s="44">
        <v>12.52919</v>
      </c>
      <c r="DE77" s="44">
        <v>5.0291899999999998</v>
      </c>
      <c r="DF77" s="44">
        <v>4</v>
      </c>
      <c r="DG77" s="45">
        <v>6.5103600000000004</v>
      </c>
      <c r="DH77" s="45">
        <v>4.4519799999999998</v>
      </c>
      <c r="DI77" s="45">
        <v>5.4811699999999997</v>
      </c>
      <c r="DJ77" s="45">
        <v>6.4943799999999996</v>
      </c>
      <c r="DK77" s="45">
        <v>4.4519799999999998</v>
      </c>
      <c r="DM77" s="44">
        <v>97.09836</v>
      </c>
      <c r="DN77" s="44">
        <v>33.25761</v>
      </c>
      <c r="DO77" s="44">
        <v>4.4519799999999998</v>
      </c>
      <c r="DP77" s="44">
        <v>5.4811699999999997</v>
      </c>
      <c r="DQ77" s="44">
        <v>5.4811699999999997</v>
      </c>
      <c r="DR77" s="44">
        <v>5.4811699999999997</v>
      </c>
      <c r="DS77" s="44">
        <v>9.99587</v>
      </c>
      <c r="DT77" s="44">
        <v>4.4519799999999998</v>
      </c>
      <c r="DU77" s="45">
        <v>4.4519799999999998</v>
      </c>
      <c r="DV77" s="45">
        <v>4.8660800000000002</v>
      </c>
      <c r="DW77" s="45">
        <v>7.2601599999999999</v>
      </c>
      <c r="DX77" s="45">
        <v>4.6590299999999996</v>
      </c>
      <c r="DY77" s="45">
        <v>7.2601599999999999</v>
      </c>
      <c r="EA77" s="44">
        <v>174.12151999999998</v>
      </c>
      <c r="EB77" s="44">
        <v>4.6590299999999996</v>
      </c>
      <c r="EC77" s="44">
        <v>9.6915300000000002</v>
      </c>
      <c r="ED77" s="44">
        <v>9.8612900000000003</v>
      </c>
      <c r="EE77" s="44">
        <v>4.6590299999999996</v>
      </c>
      <c r="EF77" s="44">
        <v>25.56223</v>
      </c>
      <c r="EG77" s="44">
        <v>11.36903</v>
      </c>
      <c r="EH77" s="44">
        <v>4.6590299999999996</v>
      </c>
      <c r="EI77" s="44">
        <v>103.66034999999999</v>
      </c>
      <c r="EJ77" s="45">
        <v>0</v>
      </c>
      <c r="EK77" s="45">
        <v>0</v>
      </c>
      <c r="EL77" s="45">
        <v>0</v>
      </c>
      <c r="EM77" s="45">
        <v>0</v>
      </c>
      <c r="EO77" s="44">
        <f>11*12+30+250+50+50</f>
        <v>512</v>
      </c>
      <c r="EP77" s="44">
        <f t="shared" si="107"/>
        <v>389.10377000000005</v>
      </c>
      <c r="EQ77" s="58">
        <v>11.63082</v>
      </c>
      <c r="ER77" s="58">
        <v>18.631989999999998</v>
      </c>
      <c r="ES77" s="58">
        <v>20.44575</v>
      </c>
      <c r="ET77" s="58">
        <v>67.92295</v>
      </c>
      <c r="EU77" s="58">
        <v>36.512819999999998</v>
      </c>
      <c r="EV77" s="58">
        <v>24.87154</v>
      </c>
      <c r="EW77" s="58">
        <v>14.58</v>
      </c>
      <c r="EX77" s="58">
        <v>101.52789999999999</v>
      </c>
      <c r="EY77" s="58">
        <v>17.98</v>
      </c>
      <c r="EZ77" s="58">
        <v>25</v>
      </c>
      <c r="FA77" s="58">
        <v>25</v>
      </c>
      <c r="FB77" s="58">
        <v>25</v>
      </c>
      <c r="FC77" s="49"/>
      <c r="FE77" s="44">
        <f>EO77*1.048</f>
        <v>536.57600000000002</v>
      </c>
      <c r="FF77" s="44">
        <f>EP77*120%+1000</f>
        <v>1466.924524</v>
      </c>
      <c r="FG77" s="58">
        <v>0</v>
      </c>
      <c r="FH77" s="58">
        <v>0</v>
      </c>
      <c r="FI77" s="58">
        <v>0</v>
      </c>
      <c r="FJ77" s="58">
        <v>0</v>
      </c>
      <c r="FK77" s="58">
        <v>0</v>
      </c>
      <c r="FL77" s="58">
        <v>0</v>
      </c>
      <c r="FM77" s="58">
        <v>0</v>
      </c>
      <c r="FN77" s="58">
        <v>0</v>
      </c>
      <c r="FO77" s="58">
        <v>0</v>
      </c>
      <c r="FP77" s="58">
        <v>0</v>
      </c>
      <c r="FQ77" s="58">
        <v>0</v>
      </c>
      <c r="FR77" s="58">
        <v>0</v>
      </c>
      <c r="FS77" s="49" t="s">
        <v>245</v>
      </c>
    </row>
    <row r="78" spans="2:175" hidden="1" outlineLevel="1" x14ac:dyDescent="0.25">
      <c r="B78" s="118">
        <v>113</v>
      </c>
      <c r="C78" s="130" t="s">
        <v>246</v>
      </c>
      <c r="D78" s="105"/>
      <c r="E78" s="45">
        <v>15.164</v>
      </c>
      <c r="F78" s="44">
        <v>0.66</v>
      </c>
      <c r="G78" s="44">
        <v>0.121</v>
      </c>
      <c r="H78" s="44">
        <v>0.98</v>
      </c>
      <c r="I78" s="44">
        <v>4.2290000000000001</v>
      </c>
      <c r="J78" s="44">
        <v>4.1429999999999998</v>
      </c>
      <c r="K78" s="44">
        <v>0</v>
      </c>
      <c r="L78" s="44">
        <v>0</v>
      </c>
      <c r="M78" s="44">
        <v>0</v>
      </c>
      <c r="N78" s="44">
        <v>0</v>
      </c>
      <c r="O78" s="44">
        <v>0.115</v>
      </c>
      <c r="P78" s="44">
        <v>0</v>
      </c>
      <c r="Q78" s="44">
        <v>4.9160000000000004</v>
      </c>
      <c r="S78" s="45">
        <v>312.45199999999994</v>
      </c>
      <c r="T78" s="44">
        <v>3.8290000000000002</v>
      </c>
      <c r="U78" s="44">
        <v>7.4020000000000001</v>
      </c>
      <c r="V78" s="44">
        <v>0.91600000000000004</v>
      </c>
      <c r="W78" s="44">
        <v>5.9640000000000004</v>
      </c>
      <c r="X78" s="44">
        <v>3.7090000000000001</v>
      </c>
      <c r="Y78" s="44">
        <v>5.83</v>
      </c>
      <c r="Z78" s="44">
        <v>5.83</v>
      </c>
      <c r="AA78" s="44">
        <v>5.8520000000000003</v>
      </c>
      <c r="AB78" s="44">
        <v>240.45599999999999</v>
      </c>
      <c r="AC78" s="44">
        <v>5.8520000000000003</v>
      </c>
      <c r="AD78" s="44">
        <v>20.981999999999999</v>
      </c>
      <c r="AE78" s="44">
        <v>5.83</v>
      </c>
      <c r="AG78" s="45">
        <v>12.756</v>
      </c>
      <c r="AH78" s="44">
        <v>8.9999999999999993E-3</v>
      </c>
      <c r="AI78" s="44">
        <v>8</v>
      </c>
      <c r="AJ78" s="44">
        <v>3.1E-2</v>
      </c>
      <c r="AK78" s="44">
        <v>8.9999999999999993E-3</v>
      </c>
      <c r="AL78" s="44">
        <v>4.4530000000000003</v>
      </c>
      <c r="AM78" s="44">
        <v>0.19600000000000001</v>
      </c>
      <c r="AN78" s="44">
        <v>8.0000000000000002E-3</v>
      </c>
      <c r="AO78" s="44">
        <v>8.0000000000000002E-3</v>
      </c>
      <c r="AP78" s="44">
        <v>8.0000000000000002E-3</v>
      </c>
      <c r="AQ78" s="44">
        <v>0</v>
      </c>
      <c r="AR78" s="44">
        <v>2.1000000000000001E-2</v>
      </c>
      <c r="AS78" s="44">
        <v>1.2999999999999999E-2</v>
      </c>
      <c r="AU78" s="45">
        <v>226.673</v>
      </c>
      <c r="AV78" s="44">
        <v>0</v>
      </c>
      <c r="AW78" s="44">
        <v>0</v>
      </c>
      <c r="AX78" s="44">
        <v>0</v>
      </c>
      <c r="AY78" s="44">
        <v>7.1999999999999995E-2</v>
      </c>
      <c r="AZ78" s="44">
        <v>1.7000000000000001E-2</v>
      </c>
      <c r="BA78" s="44">
        <v>2.1999999999999999E-2</v>
      </c>
      <c r="BB78" s="44">
        <v>0.29399999999999998</v>
      </c>
      <c r="BC78" s="44">
        <v>0.24</v>
      </c>
      <c r="BD78" s="44">
        <v>2.1999999999999999E-2</v>
      </c>
      <c r="BE78" s="44">
        <v>225.04900000000001</v>
      </c>
      <c r="BF78" s="44">
        <v>4.9000000000000002E-2</v>
      </c>
      <c r="BG78" s="44">
        <v>0.90800000000000003</v>
      </c>
      <c r="BI78" s="45">
        <v>191.72499999999999</v>
      </c>
      <c r="BJ78" s="44">
        <v>2.7E-2</v>
      </c>
      <c r="BK78" s="44">
        <v>0</v>
      </c>
      <c r="BL78" s="44">
        <v>0.73399999999999999</v>
      </c>
      <c r="BM78" s="44">
        <v>4.9000000000000002E-2</v>
      </c>
      <c r="BN78" s="44">
        <v>9.2999999999999999E-2</v>
      </c>
      <c r="BO78" s="44">
        <v>0.5</v>
      </c>
      <c r="BP78" s="44">
        <v>1.0549999999999999</v>
      </c>
      <c r="BQ78" s="44">
        <v>4.2999999999999997E-2</v>
      </c>
      <c r="BR78" s="44">
        <v>4.2000000000000003E-2</v>
      </c>
      <c r="BS78" s="44">
        <v>189.066</v>
      </c>
      <c r="BT78" s="44">
        <v>6.5000000000000002E-2</v>
      </c>
      <c r="BU78" s="44">
        <v>5.0999999999999997E-2</v>
      </c>
      <c r="BW78" s="45">
        <v>0</v>
      </c>
      <c r="BX78" s="44">
        <v>0</v>
      </c>
      <c r="BY78" s="44">
        <v>0</v>
      </c>
      <c r="BZ78" s="44" t="s">
        <v>168</v>
      </c>
      <c r="CA78" s="44" t="s">
        <v>168</v>
      </c>
      <c r="CB78" s="44" t="s">
        <v>168</v>
      </c>
      <c r="CC78" s="44" t="s">
        <v>168</v>
      </c>
      <c r="CD78" s="44" t="s">
        <v>168</v>
      </c>
      <c r="CE78" s="44" t="s">
        <v>168</v>
      </c>
      <c r="CF78" s="44" t="s">
        <v>168</v>
      </c>
      <c r="CG78" s="44" t="s">
        <v>168</v>
      </c>
      <c r="CH78" s="44" t="s">
        <v>168</v>
      </c>
      <c r="CI78" s="44" t="s">
        <v>168</v>
      </c>
      <c r="CJ78" s="113"/>
      <c r="CK78" s="45">
        <v>0</v>
      </c>
      <c r="CL78" s="44">
        <v>0</v>
      </c>
      <c r="CM78" s="44">
        <v>0</v>
      </c>
      <c r="CN78" s="44">
        <v>0</v>
      </c>
      <c r="CO78" s="44">
        <v>0</v>
      </c>
      <c r="CP78" s="44">
        <v>0</v>
      </c>
      <c r="CQ78" s="44">
        <v>0</v>
      </c>
      <c r="CR78" s="44">
        <v>0</v>
      </c>
      <c r="CS78" s="44">
        <v>0</v>
      </c>
      <c r="CT78" s="44">
        <v>0</v>
      </c>
      <c r="CU78" s="44">
        <v>0</v>
      </c>
      <c r="CV78" s="44">
        <v>0</v>
      </c>
      <c r="CW78" s="44">
        <v>0</v>
      </c>
      <c r="CY78" s="45">
        <v>1.02919</v>
      </c>
      <c r="CZ78" s="44">
        <v>0</v>
      </c>
      <c r="DA78" s="44">
        <v>0</v>
      </c>
      <c r="DB78" s="44">
        <v>0</v>
      </c>
      <c r="DC78" s="44">
        <v>0</v>
      </c>
      <c r="DD78" s="44">
        <v>0</v>
      </c>
      <c r="DE78" s="44">
        <v>0</v>
      </c>
      <c r="DF78" s="44">
        <v>0</v>
      </c>
      <c r="DG78" s="45">
        <v>0</v>
      </c>
      <c r="DH78" s="45">
        <v>0</v>
      </c>
      <c r="DI78" s="45">
        <v>1.02919</v>
      </c>
      <c r="DJ78" s="45">
        <v>0</v>
      </c>
      <c r="DK78" s="45">
        <v>0</v>
      </c>
      <c r="DM78" s="45">
        <v>0.18582000000000001</v>
      </c>
      <c r="DN78" s="44">
        <v>0</v>
      </c>
      <c r="DO78" s="44">
        <v>0</v>
      </c>
      <c r="DP78" s="44">
        <v>0.18582000000000001</v>
      </c>
      <c r="DQ78" s="44">
        <v>0</v>
      </c>
      <c r="DR78" s="44">
        <v>0</v>
      </c>
      <c r="DS78" s="44">
        <v>0</v>
      </c>
      <c r="DT78" s="44">
        <v>0</v>
      </c>
      <c r="DU78" s="45">
        <v>0</v>
      </c>
      <c r="DV78" s="45">
        <v>0</v>
      </c>
      <c r="DW78" s="45">
        <v>0</v>
      </c>
      <c r="DX78" s="45">
        <v>0</v>
      </c>
      <c r="DY78" s="45">
        <v>0</v>
      </c>
      <c r="EA78" s="45">
        <v>0</v>
      </c>
      <c r="EB78" s="44">
        <v>0</v>
      </c>
      <c r="EC78" s="44">
        <v>0</v>
      </c>
      <c r="ED78" s="44">
        <v>0</v>
      </c>
      <c r="EE78" s="44">
        <v>0</v>
      </c>
      <c r="EF78" s="44">
        <v>0</v>
      </c>
      <c r="EG78" s="44">
        <v>0</v>
      </c>
      <c r="EH78" s="44">
        <v>0</v>
      </c>
      <c r="EI78" s="44">
        <v>0</v>
      </c>
      <c r="EJ78" s="45">
        <v>0</v>
      </c>
      <c r="EK78" s="45">
        <v>0</v>
      </c>
      <c r="EL78" s="45">
        <v>0</v>
      </c>
      <c r="EM78" s="45">
        <v>0</v>
      </c>
      <c r="EO78" s="45">
        <v>0</v>
      </c>
      <c r="EP78" s="45">
        <f t="shared" si="107"/>
        <v>178.07558</v>
      </c>
      <c r="EQ78" s="58">
        <v>16.017589999999998</v>
      </c>
      <c r="ER78" s="58">
        <v>4.2421900000000008</v>
      </c>
      <c r="ES78" s="58">
        <v>0</v>
      </c>
      <c r="ET78" s="58">
        <v>0.56270000000000009</v>
      </c>
      <c r="EU78" s="58">
        <v>1.2665200000000001</v>
      </c>
      <c r="EV78" s="58">
        <v>0.56270000000000009</v>
      </c>
      <c r="EW78" s="58">
        <v>18.362800000000004</v>
      </c>
      <c r="EX78" s="58">
        <v>120.06108</v>
      </c>
      <c r="EY78" s="58">
        <v>0</v>
      </c>
      <c r="EZ78" s="58">
        <v>1</v>
      </c>
      <c r="FA78" s="58">
        <v>15</v>
      </c>
      <c r="FB78" s="58">
        <v>1</v>
      </c>
      <c r="FC78" s="49"/>
      <c r="FE78" s="45">
        <v>0</v>
      </c>
      <c r="FF78" s="45">
        <v>0</v>
      </c>
      <c r="FG78" s="58">
        <v>0</v>
      </c>
      <c r="FH78" s="58">
        <v>0</v>
      </c>
      <c r="FI78" s="58">
        <v>0</v>
      </c>
      <c r="FJ78" s="58">
        <v>0</v>
      </c>
      <c r="FK78" s="58">
        <v>0</v>
      </c>
      <c r="FL78" s="58">
        <v>0</v>
      </c>
      <c r="FM78" s="58">
        <v>0</v>
      </c>
      <c r="FN78" s="58">
        <v>0</v>
      </c>
      <c r="FO78" s="58">
        <v>0</v>
      </c>
      <c r="FP78" s="58">
        <v>0</v>
      </c>
      <c r="FQ78" s="58">
        <v>0</v>
      </c>
      <c r="FR78" s="58">
        <v>0</v>
      </c>
    </row>
    <row r="79" spans="2:175" hidden="1" outlineLevel="1" x14ac:dyDescent="0.25">
      <c r="B79" s="118">
        <v>198</v>
      </c>
      <c r="C79" s="130" t="s">
        <v>247</v>
      </c>
      <c r="D79" s="105"/>
      <c r="E79" s="44">
        <v>0</v>
      </c>
      <c r="F79" s="44">
        <v>0</v>
      </c>
      <c r="G79" s="44">
        <v>0</v>
      </c>
      <c r="H79" s="44">
        <v>0</v>
      </c>
      <c r="I79" s="44">
        <v>0</v>
      </c>
      <c r="J79" s="44">
        <v>0</v>
      </c>
      <c r="K79" s="44">
        <v>0</v>
      </c>
      <c r="L79" s="44">
        <v>0</v>
      </c>
      <c r="M79" s="44">
        <v>0</v>
      </c>
      <c r="N79" s="44">
        <v>0</v>
      </c>
      <c r="O79" s="44">
        <v>0</v>
      </c>
      <c r="P79" s="44">
        <v>0</v>
      </c>
      <c r="Q79" s="44">
        <v>0</v>
      </c>
      <c r="S79" s="44">
        <v>0</v>
      </c>
      <c r="T79" s="44">
        <v>0</v>
      </c>
      <c r="U79" s="44">
        <v>0</v>
      </c>
      <c r="V79" s="44">
        <v>0</v>
      </c>
      <c r="W79" s="44">
        <v>0</v>
      </c>
      <c r="X79" s="44">
        <v>0</v>
      </c>
      <c r="Y79" s="44">
        <v>0</v>
      </c>
      <c r="Z79" s="44">
        <v>0</v>
      </c>
      <c r="AA79" s="44">
        <v>0</v>
      </c>
      <c r="AB79" s="44">
        <v>0</v>
      </c>
      <c r="AC79" s="44">
        <v>0</v>
      </c>
      <c r="AD79" s="44">
        <v>0</v>
      </c>
      <c r="AE79" s="44">
        <v>0</v>
      </c>
      <c r="AG79" s="44">
        <v>0</v>
      </c>
      <c r="AH79" s="44">
        <v>0</v>
      </c>
      <c r="AI79" s="44">
        <v>0</v>
      </c>
      <c r="AJ79" s="44">
        <v>0</v>
      </c>
      <c r="AK79" s="44">
        <v>0</v>
      </c>
      <c r="AL79" s="44">
        <v>0</v>
      </c>
      <c r="AM79" s="44">
        <v>0</v>
      </c>
      <c r="AN79" s="44">
        <v>0</v>
      </c>
      <c r="AO79" s="44">
        <v>0</v>
      </c>
      <c r="AP79" s="44">
        <v>0</v>
      </c>
      <c r="AQ79" s="44">
        <v>0</v>
      </c>
      <c r="AR79" s="44">
        <v>0</v>
      </c>
      <c r="AS79" s="44">
        <v>0</v>
      </c>
      <c r="AU79" s="44">
        <v>0</v>
      </c>
      <c r="AV79" s="44">
        <v>0</v>
      </c>
      <c r="AW79" s="44">
        <v>0</v>
      </c>
      <c r="AX79" s="44">
        <v>0</v>
      </c>
      <c r="AY79" s="44">
        <v>0</v>
      </c>
      <c r="AZ79" s="44">
        <v>0</v>
      </c>
      <c r="BA79" s="44">
        <v>0</v>
      </c>
      <c r="BB79" s="44">
        <v>0</v>
      </c>
      <c r="BC79" s="44">
        <v>0</v>
      </c>
      <c r="BD79" s="44">
        <v>0</v>
      </c>
      <c r="BE79" s="44">
        <v>0</v>
      </c>
      <c r="BF79" s="44">
        <v>0</v>
      </c>
      <c r="BG79" s="44">
        <v>0</v>
      </c>
      <c r="BI79" s="44">
        <v>0</v>
      </c>
      <c r="BJ79" s="44">
        <v>0</v>
      </c>
      <c r="BK79" s="44">
        <v>0</v>
      </c>
      <c r="BL79" s="44">
        <v>0</v>
      </c>
      <c r="BM79" s="44">
        <v>0</v>
      </c>
      <c r="BN79" s="44">
        <v>0</v>
      </c>
      <c r="BO79" s="44">
        <v>0</v>
      </c>
      <c r="BP79" s="44">
        <v>0</v>
      </c>
      <c r="BQ79" s="44">
        <v>0</v>
      </c>
      <c r="BR79" s="44">
        <v>0</v>
      </c>
      <c r="BS79" s="44">
        <v>0</v>
      </c>
      <c r="BT79" s="44">
        <v>0</v>
      </c>
      <c r="BU79" s="44">
        <v>0</v>
      </c>
      <c r="BW79" s="44">
        <v>0.41499999999999998</v>
      </c>
      <c r="BX79" s="44">
        <v>0</v>
      </c>
      <c r="BY79" s="44">
        <v>0</v>
      </c>
      <c r="BZ79" s="44">
        <v>6.2E-2</v>
      </c>
      <c r="CA79" s="44">
        <v>0</v>
      </c>
      <c r="CB79" s="44">
        <v>0</v>
      </c>
      <c r="CC79" s="44">
        <v>0</v>
      </c>
      <c r="CD79" s="44">
        <v>0</v>
      </c>
      <c r="CE79" s="44">
        <v>6.2E-2</v>
      </c>
      <c r="CF79" s="44">
        <v>6.2E-2</v>
      </c>
      <c r="CG79" s="44">
        <v>0.105</v>
      </c>
      <c r="CH79" s="44">
        <v>6.2E-2</v>
      </c>
      <c r="CI79" s="44">
        <v>6.2E-2</v>
      </c>
      <c r="CJ79" s="113"/>
      <c r="CK79" s="44">
        <v>0.9325500000000001</v>
      </c>
      <c r="CL79" s="44">
        <v>6.2E-2</v>
      </c>
      <c r="CM79" s="44">
        <v>6.2E-2</v>
      </c>
      <c r="CN79" s="44">
        <v>6.2E-2</v>
      </c>
      <c r="CO79" s="44">
        <v>0.124</v>
      </c>
      <c r="CP79" s="44">
        <v>0.12</v>
      </c>
      <c r="CQ79" s="44">
        <v>0.12</v>
      </c>
      <c r="CR79" s="44">
        <v>9.2999999999999999E-2</v>
      </c>
      <c r="CS79" s="44">
        <v>5.7910000000000003E-2</v>
      </c>
      <c r="CT79" s="44">
        <v>5.7910000000000003E-2</v>
      </c>
      <c r="CU79" s="44">
        <v>5.7910000000000003E-2</v>
      </c>
      <c r="CV79" s="44">
        <v>5.7910000000000003E-2</v>
      </c>
      <c r="CW79" s="44">
        <v>5.7910000000000003E-2</v>
      </c>
      <c r="CY79" s="44">
        <v>0.73488000000000009</v>
      </c>
      <c r="CZ79" s="44">
        <v>5.7910000000000003E-2</v>
      </c>
      <c r="DA79" s="44">
        <v>0.12914</v>
      </c>
      <c r="DB79" s="44">
        <v>0</v>
      </c>
      <c r="DC79" s="44">
        <v>0.12914</v>
      </c>
      <c r="DD79" s="44">
        <v>0.12914</v>
      </c>
      <c r="DE79" s="44">
        <v>0</v>
      </c>
      <c r="DF79" s="44">
        <v>5.7910000000000003E-2</v>
      </c>
      <c r="DG79" s="45">
        <v>5.7910000000000003E-2</v>
      </c>
      <c r="DH79" s="45">
        <v>5.7910000000000003E-2</v>
      </c>
      <c r="DI79" s="45">
        <v>5.7910000000000003E-2</v>
      </c>
      <c r="DJ79" s="45">
        <v>5.7910000000000003E-2</v>
      </c>
      <c r="DK79" s="45">
        <v>0</v>
      </c>
      <c r="DM79" s="44">
        <v>1.07111</v>
      </c>
      <c r="DN79" s="44">
        <v>0.11582000000000001</v>
      </c>
      <c r="DO79" s="44">
        <v>0</v>
      </c>
      <c r="DP79" s="44">
        <v>5.7910000000000003E-2</v>
      </c>
      <c r="DQ79" s="44">
        <v>5.7910000000000003E-2</v>
      </c>
      <c r="DR79" s="44">
        <v>0.12914</v>
      </c>
      <c r="DS79" s="44">
        <v>0.12914</v>
      </c>
      <c r="DT79" s="44">
        <v>0.58118999999999998</v>
      </c>
      <c r="DU79" s="45">
        <v>0</v>
      </c>
      <c r="DV79" s="45">
        <v>0</v>
      </c>
      <c r="DW79" s="45">
        <v>0</v>
      </c>
      <c r="DX79" s="45">
        <v>0</v>
      </c>
      <c r="DY79" s="45">
        <v>0</v>
      </c>
      <c r="EA79" s="44">
        <v>0</v>
      </c>
      <c r="EB79" s="44">
        <v>0</v>
      </c>
      <c r="EC79" s="44">
        <v>0</v>
      </c>
      <c r="ED79" s="44">
        <v>0</v>
      </c>
      <c r="EE79" s="44">
        <v>0</v>
      </c>
      <c r="EF79" s="44">
        <v>0</v>
      </c>
      <c r="EG79" s="44">
        <v>0</v>
      </c>
      <c r="EH79" s="44">
        <v>0</v>
      </c>
      <c r="EI79" s="44">
        <v>0</v>
      </c>
      <c r="EJ79" s="45">
        <v>0</v>
      </c>
      <c r="EK79" s="45">
        <v>0</v>
      </c>
      <c r="EL79" s="45">
        <v>0</v>
      </c>
      <c r="EM79" s="45">
        <v>0</v>
      </c>
      <c r="EO79" s="44">
        <v>0</v>
      </c>
      <c r="EP79" s="44">
        <f t="shared" si="107"/>
        <v>0</v>
      </c>
      <c r="EQ79" s="58">
        <v>0</v>
      </c>
      <c r="ER79" s="58">
        <v>0</v>
      </c>
      <c r="ES79" s="58">
        <v>0</v>
      </c>
      <c r="ET79" s="58">
        <v>0</v>
      </c>
      <c r="EU79" s="58">
        <v>0</v>
      </c>
      <c r="EV79" s="58">
        <v>0</v>
      </c>
      <c r="EW79" s="58">
        <v>0</v>
      </c>
      <c r="EX79" s="58">
        <v>0</v>
      </c>
      <c r="EY79" s="58">
        <v>0</v>
      </c>
      <c r="EZ79" s="58">
        <v>0</v>
      </c>
      <c r="FA79" s="58">
        <v>0</v>
      </c>
      <c r="FB79" s="58">
        <v>0</v>
      </c>
      <c r="FC79" s="49"/>
      <c r="FE79" s="44">
        <v>0</v>
      </c>
      <c r="FF79" s="44">
        <v>0</v>
      </c>
      <c r="FG79" s="58">
        <v>0</v>
      </c>
      <c r="FH79" s="58">
        <v>0</v>
      </c>
      <c r="FI79" s="58">
        <v>0</v>
      </c>
      <c r="FJ79" s="58">
        <v>0</v>
      </c>
      <c r="FK79" s="58">
        <v>0</v>
      </c>
      <c r="FL79" s="58">
        <v>0</v>
      </c>
      <c r="FM79" s="58">
        <v>0</v>
      </c>
      <c r="FN79" s="58">
        <v>0</v>
      </c>
      <c r="FO79" s="58">
        <v>0</v>
      </c>
      <c r="FP79" s="58">
        <v>0</v>
      </c>
      <c r="FQ79" s="58">
        <v>0</v>
      </c>
      <c r="FR79" s="58">
        <v>0</v>
      </c>
    </row>
    <row r="80" spans="2:175" s="49" customFormat="1" collapsed="1" x14ac:dyDescent="0.25">
      <c r="B80" s="37">
        <v>63</v>
      </c>
      <c r="C80" s="131" t="s">
        <v>248</v>
      </c>
      <c r="D80" s="107"/>
      <c r="E80" s="44">
        <v>18.743000000000002</v>
      </c>
      <c r="F80" s="44">
        <v>0</v>
      </c>
      <c r="G80" s="44">
        <v>2.3199999999999998</v>
      </c>
      <c r="H80" s="44">
        <v>1.744</v>
      </c>
      <c r="I80" s="44">
        <v>0.89500000000000002</v>
      </c>
      <c r="J80" s="44">
        <v>0.89800000000000002</v>
      </c>
      <c r="K80" s="44">
        <v>1.9650000000000001</v>
      </c>
      <c r="L80" s="44">
        <v>0.876</v>
      </c>
      <c r="M80" s="44">
        <v>0</v>
      </c>
      <c r="N80" s="44">
        <v>2.419</v>
      </c>
      <c r="O80" s="44">
        <v>0.59799999999999998</v>
      </c>
      <c r="P80" s="44">
        <v>0.59599999999999997</v>
      </c>
      <c r="Q80" s="44">
        <v>6.4320000000000004</v>
      </c>
      <c r="S80" s="44">
        <v>1.5740000000000001</v>
      </c>
      <c r="T80" s="44">
        <v>0.77500000000000002</v>
      </c>
      <c r="U80" s="44">
        <v>0.432</v>
      </c>
      <c r="V80" s="44">
        <v>0</v>
      </c>
      <c r="W80" s="44">
        <v>0</v>
      </c>
      <c r="X80" s="44">
        <v>0.36699999999999999</v>
      </c>
      <c r="Y80" s="44">
        <v>0</v>
      </c>
      <c r="Z80" s="44">
        <v>0</v>
      </c>
      <c r="AA80" s="44">
        <v>0</v>
      </c>
      <c r="AB80" s="44">
        <v>0</v>
      </c>
      <c r="AC80" s="44">
        <v>0</v>
      </c>
      <c r="AD80" s="44">
        <v>0</v>
      </c>
      <c r="AE80" s="44">
        <v>0</v>
      </c>
      <c r="AG80" s="44">
        <v>0</v>
      </c>
      <c r="AH80" s="44">
        <v>0</v>
      </c>
      <c r="AI80" s="44">
        <v>0</v>
      </c>
      <c r="AJ80" s="44">
        <v>0</v>
      </c>
      <c r="AK80" s="44">
        <v>0</v>
      </c>
      <c r="AL80" s="44">
        <v>0</v>
      </c>
      <c r="AM80" s="44">
        <v>0</v>
      </c>
      <c r="AN80" s="44">
        <v>0</v>
      </c>
      <c r="AO80" s="44">
        <v>0</v>
      </c>
      <c r="AP80" s="44">
        <v>0</v>
      </c>
      <c r="AQ80" s="44">
        <v>0</v>
      </c>
      <c r="AR80" s="44">
        <v>0</v>
      </c>
      <c r="AS80" s="44">
        <v>0</v>
      </c>
      <c r="AU80" s="44">
        <v>0</v>
      </c>
      <c r="AV80" s="44">
        <v>0</v>
      </c>
      <c r="AW80" s="44">
        <v>0</v>
      </c>
      <c r="AX80" s="44">
        <v>0</v>
      </c>
      <c r="AY80" s="44">
        <v>0</v>
      </c>
      <c r="AZ80" s="44">
        <v>0</v>
      </c>
      <c r="BA80" s="44">
        <v>0</v>
      </c>
      <c r="BB80" s="44">
        <v>0</v>
      </c>
      <c r="BC80" s="44">
        <v>0</v>
      </c>
      <c r="BD80" s="44">
        <v>0</v>
      </c>
      <c r="BE80" s="44">
        <v>0</v>
      </c>
      <c r="BF80" s="44">
        <v>0</v>
      </c>
      <c r="BG80" s="44">
        <v>0</v>
      </c>
      <c r="BI80" s="44">
        <v>0</v>
      </c>
      <c r="BJ80" s="44">
        <v>0</v>
      </c>
      <c r="BK80" s="44">
        <v>0</v>
      </c>
      <c r="BL80" s="44">
        <v>0</v>
      </c>
      <c r="BM80" s="44">
        <v>0</v>
      </c>
      <c r="BN80" s="44">
        <v>0</v>
      </c>
      <c r="BO80" s="44">
        <v>0</v>
      </c>
      <c r="BP80" s="44">
        <v>0</v>
      </c>
      <c r="BQ80" s="44">
        <v>0</v>
      </c>
      <c r="BR80" s="44">
        <v>0</v>
      </c>
      <c r="BS80" s="44">
        <v>0</v>
      </c>
      <c r="BT80" s="44">
        <v>0</v>
      </c>
      <c r="BU80" s="44">
        <v>0</v>
      </c>
      <c r="BW80" s="44">
        <v>0.11599999999999999</v>
      </c>
      <c r="BX80" s="44">
        <v>5.6000000000000001E-2</v>
      </c>
      <c r="BY80" s="44">
        <v>0.06</v>
      </c>
      <c r="BZ80" s="44">
        <v>0</v>
      </c>
      <c r="CA80" s="44">
        <v>0</v>
      </c>
      <c r="CB80" s="44">
        <v>0</v>
      </c>
      <c r="CC80" s="44">
        <v>0</v>
      </c>
      <c r="CD80" s="44">
        <v>0</v>
      </c>
      <c r="CE80" s="44">
        <v>0</v>
      </c>
      <c r="CF80" s="44">
        <v>0</v>
      </c>
      <c r="CG80" s="44">
        <v>0</v>
      </c>
      <c r="CH80" s="44">
        <v>0</v>
      </c>
      <c r="CI80" s="44">
        <v>0</v>
      </c>
      <c r="CJ80" s="113"/>
      <c r="CK80" s="44">
        <v>0.43080000000000002</v>
      </c>
      <c r="CL80" s="44">
        <v>0</v>
      </c>
      <c r="CM80" s="44">
        <v>0</v>
      </c>
      <c r="CN80" s="44">
        <v>0</v>
      </c>
      <c r="CO80" s="44">
        <v>0</v>
      </c>
      <c r="CP80" s="44">
        <v>0</v>
      </c>
      <c r="CQ80" s="44">
        <v>0</v>
      </c>
      <c r="CR80" s="44">
        <v>0</v>
      </c>
      <c r="CS80" s="44">
        <v>0</v>
      </c>
      <c r="CT80" s="44">
        <v>0.43080000000000002</v>
      </c>
      <c r="CU80" s="44">
        <v>0</v>
      </c>
      <c r="CV80" s="44">
        <v>0</v>
      </c>
      <c r="CW80" s="44">
        <v>0</v>
      </c>
      <c r="CY80" s="44">
        <v>0.52080000000000004</v>
      </c>
      <c r="CZ80" s="44">
        <v>0</v>
      </c>
      <c r="DA80" s="44">
        <v>0</v>
      </c>
      <c r="DB80" s="44">
        <v>0</v>
      </c>
      <c r="DC80" s="44">
        <v>0</v>
      </c>
      <c r="DD80" s="44">
        <v>0</v>
      </c>
      <c r="DE80" s="44">
        <v>0</v>
      </c>
      <c r="DF80" s="44">
        <v>0</v>
      </c>
      <c r="DG80" s="44">
        <v>0</v>
      </c>
      <c r="DH80" s="44">
        <v>0</v>
      </c>
      <c r="DI80" s="44">
        <v>0.52080000000000004</v>
      </c>
      <c r="DJ80" s="44">
        <v>0</v>
      </c>
      <c r="DK80" s="44">
        <v>0</v>
      </c>
      <c r="DM80" s="44">
        <v>0.55079999999999996</v>
      </c>
      <c r="DN80" s="44">
        <v>0</v>
      </c>
      <c r="DO80" s="44">
        <v>0</v>
      </c>
      <c r="DP80" s="44">
        <v>0</v>
      </c>
      <c r="DQ80" s="44">
        <v>0</v>
      </c>
      <c r="DR80" s="44">
        <v>0</v>
      </c>
      <c r="DS80" s="44">
        <v>0</v>
      </c>
      <c r="DT80" s="44">
        <v>0</v>
      </c>
      <c r="DU80" s="44">
        <v>0</v>
      </c>
      <c r="DV80" s="44">
        <v>0.55079999999999996</v>
      </c>
      <c r="DW80" s="44">
        <v>0</v>
      </c>
      <c r="DX80" s="44">
        <v>0</v>
      </c>
      <c r="DY80" s="44">
        <v>0</v>
      </c>
      <c r="EA80" s="44">
        <v>0.68089999999999995</v>
      </c>
      <c r="EB80" s="44">
        <v>0.22359999999999999</v>
      </c>
      <c r="EC80" s="44">
        <v>0</v>
      </c>
      <c r="ED80" s="44">
        <v>0</v>
      </c>
      <c r="EE80" s="44">
        <v>0</v>
      </c>
      <c r="EF80" s="44">
        <v>0</v>
      </c>
      <c r="EG80" s="44">
        <v>0</v>
      </c>
      <c r="EH80" s="44">
        <v>0.45729999999999998</v>
      </c>
      <c r="EI80" s="44">
        <v>0</v>
      </c>
      <c r="EJ80" s="44">
        <v>0</v>
      </c>
      <c r="EK80" s="44">
        <v>0</v>
      </c>
      <c r="EL80" s="44">
        <v>0</v>
      </c>
      <c r="EM80" s="44">
        <v>0</v>
      </c>
      <c r="EO80" s="44">
        <f>SUM(EO81:EO85)</f>
        <v>1</v>
      </c>
      <c r="EP80" s="44">
        <f>SUM(EP81:EP85)</f>
        <v>1</v>
      </c>
      <c r="EQ80" s="44">
        <f t="shared" ref="EQ80:FB80" si="108">SUM(EQ81:EQ85)</f>
        <v>0</v>
      </c>
      <c r="ER80" s="44">
        <f t="shared" si="108"/>
        <v>0</v>
      </c>
      <c r="ES80" s="44">
        <f t="shared" si="108"/>
        <v>0</v>
      </c>
      <c r="ET80" s="44">
        <f t="shared" si="108"/>
        <v>0</v>
      </c>
      <c r="EU80" s="44">
        <f t="shared" si="108"/>
        <v>0</v>
      </c>
      <c r="EV80" s="44">
        <f t="shared" si="108"/>
        <v>0</v>
      </c>
      <c r="EW80" s="44">
        <f t="shared" si="108"/>
        <v>0</v>
      </c>
      <c r="EX80" s="44">
        <f t="shared" si="108"/>
        <v>0</v>
      </c>
      <c r="EY80" s="44">
        <f t="shared" si="108"/>
        <v>0</v>
      </c>
      <c r="EZ80" s="44">
        <f t="shared" si="108"/>
        <v>0</v>
      </c>
      <c r="FA80" s="44">
        <f t="shared" si="108"/>
        <v>0</v>
      </c>
      <c r="FB80" s="44">
        <f t="shared" si="108"/>
        <v>30</v>
      </c>
      <c r="FE80" s="44">
        <f>SUM(FE81:FE85)</f>
        <v>1</v>
      </c>
      <c r="FF80" s="44">
        <f>SUM(FF81:FF85)</f>
        <v>60</v>
      </c>
      <c r="FG80" s="44">
        <f t="shared" ref="FG80" si="109">SUM(FG81:FG85)</f>
        <v>0</v>
      </c>
      <c r="FH80" s="44">
        <f t="shared" ref="FH80" si="110">SUM(FH81:FH85)</f>
        <v>0</v>
      </c>
      <c r="FI80" s="44">
        <f t="shared" ref="FI80" si="111">SUM(FI81:FI85)</f>
        <v>0</v>
      </c>
      <c r="FJ80" s="44">
        <f t="shared" ref="FJ80" si="112">SUM(FJ81:FJ85)</f>
        <v>0</v>
      </c>
      <c r="FK80" s="44">
        <f t="shared" ref="FK80" si="113">SUM(FK81:FK85)</f>
        <v>0</v>
      </c>
      <c r="FL80" s="44">
        <f t="shared" ref="FL80" si="114">SUM(FL81:FL85)</f>
        <v>0</v>
      </c>
      <c r="FM80" s="44">
        <f t="shared" ref="FM80" si="115">SUM(FM81:FM85)</f>
        <v>0</v>
      </c>
      <c r="FN80" s="44">
        <f t="shared" ref="FN80" si="116">SUM(FN81:FN85)</f>
        <v>0</v>
      </c>
      <c r="FO80" s="44">
        <f t="shared" ref="FO80" si="117">SUM(FO81:FO85)</f>
        <v>0</v>
      </c>
      <c r="FP80" s="44">
        <f t="shared" ref="FP80" si="118">SUM(FP81:FP85)</f>
        <v>0</v>
      </c>
      <c r="FQ80" s="44">
        <f t="shared" ref="FQ80" si="119">SUM(FQ81:FQ85)</f>
        <v>0</v>
      </c>
      <c r="FR80" s="44">
        <f t="shared" ref="FR80" si="120">SUM(FR81:FR85)</f>
        <v>0</v>
      </c>
      <c r="FS80" s="49" t="s">
        <v>249</v>
      </c>
    </row>
    <row r="81" spans="2:175" hidden="1" outlineLevel="1" x14ac:dyDescent="0.25">
      <c r="B81" s="118">
        <v>114</v>
      </c>
      <c r="C81" s="130" t="s">
        <v>250</v>
      </c>
      <c r="D81" s="105"/>
      <c r="E81" s="44">
        <v>0</v>
      </c>
      <c r="F81" s="44">
        <v>0</v>
      </c>
      <c r="G81" s="44">
        <v>0</v>
      </c>
      <c r="H81" s="44">
        <v>0</v>
      </c>
      <c r="I81" s="44">
        <v>0</v>
      </c>
      <c r="J81" s="44">
        <v>0</v>
      </c>
      <c r="K81" s="44">
        <v>0</v>
      </c>
      <c r="L81" s="44">
        <v>0</v>
      </c>
      <c r="M81" s="44">
        <v>0</v>
      </c>
      <c r="N81" s="44">
        <v>0</v>
      </c>
      <c r="O81" s="44">
        <v>0</v>
      </c>
      <c r="P81" s="44">
        <v>0</v>
      </c>
      <c r="Q81" s="44">
        <v>0</v>
      </c>
      <c r="S81" s="44">
        <v>0</v>
      </c>
      <c r="T81" s="44">
        <v>0</v>
      </c>
      <c r="U81" s="44">
        <v>0</v>
      </c>
      <c r="V81" s="44">
        <v>0</v>
      </c>
      <c r="W81" s="44">
        <v>0</v>
      </c>
      <c r="X81" s="44">
        <v>0</v>
      </c>
      <c r="Y81" s="44">
        <v>0</v>
      </c>
      <c r="Z81" s="44">
        <v>0</v>
      </c>
      <c r="AA81" s="44">
        <v>0</v>
      </c>
      <c r="AB81" s="44">
        <v>0</v>
      </c>
      <c r="AC81" s="44">
        <v>0</v>
      </c>
      <c r="AD81" s="44">
        <v>0</v>
      </c>
      <c r="AE81" s="44">
        <v>0</v>
      </c>
      <c r="AG81" s="44">
        <v>0</v>
      </c>
      <c r="AH81" s="44">
        <v>0</v>
      </c>
      <c r="AI81" s="44">
        <v>0</v>
      </c>
      <c r="AJ81" s="44">
        <v>0</v>
      </c>
      <c r="AK81" s="44">
        <v>0</v>
      </c>
      <c r="AL81" s="44">
        <v>0</v>
      </c>
      <c r="AM81" s="44">
        <v>0</v>
      </c>
      <c r="AN81" s="44">
        <v>0</v>
      </c>
      <c r="AO81" s="44">
        <v>0</v>
      </c>
      <c r="AP81" s="44">
        <v>0</v>
      </c>
      <c r="AQ81" s="44">
        <v>0</v>
      </c>
      <c r="AR81" s="44">
        <v>0</v>
      </c>
      <c r="AS81" s="44">
        <v>0</v>
      </c>
      <c r="AU81" s="44">
        <v>0</v>
      </c>
      <c r="AV81" s="44">
        <v>0</v>
      </c>
      <c r="AW81" s="44">
        <v>0</v>
      </c>
      <c r="AX81" s="44">
        <v>0</v>
      </c>
      <c r="AY81" s="44">
        <v>0</v>
      </c>
      <c r="AZ81" s="44">
        <v>0</v>
      </c>
      <c r="BA81" s="44">
        <v>0</v>
      </c>
      <c r="BB81" s="44">
        <v>0</v>
      </c>
      <c r="BC81" s="44">
        <v>0</v>
      </c>
      <c r="BD81" s="44">
        <v>0</v>
      </c>
      <c r="BE81" s="44">
        <v>0</v>
      </c>
      <c r="BF81" s="44">
        <v>0</v>
      </c>
      <c r="BG81" s="44">
        <v>0</v>
      </c>
      <c r="BI81" s="44">
        <v>0</v>
      </c>
      <c r="BJ81" s="44">
        <v>0</v>
      </c>
      <c r="BK81" s="44">
        <v>0</v>
      </c>
      <c r="BL81" s="44">
        <v>0</v>
      </c>
      <c r="BM81" s="44">
        <v>0</v>
      </c>
      <c r="BN81" s="44">
        <v>0</v>
      </c>
      <c r="BO81" s="44">
        <v>0</v>
      </c>
      <c r="BP81" s="44">
        <v>0</v>
      </c>
      <c r="BQ81" s="44">
        <v>0</v>
      </c>
      <c r="BR81" s="44">
        <v>0</v>
      </c>
      <c r="BS81" s="44">
        <v>0</v>
      </c>
      <c r="BT81" s="44">
        <v>0</v>
      </c>
      <c r="BU81" s="44">
        <v>0</v>
      </c>
      <c r="BW81" s="44">
        <v>0.11599999999999999</v>
      </c>
      <c r="BX81" s="44">
        <v>5.6000000000000001E-2</v>
      </c>
      <c r="BY81" s="44">
        <v>0.06</v>
      </c>
      <c r="BZ81" s="44" t="s">
        <v>168</v>
      </c>
      <c r="CA81" s="44" t="s">
        <v>168</v>
      </c>
      <c r="CB81" s="44" t="s">
        <v>168</v>
      </c>
      <c r="CC81" s="44" t="s">
        <v>168</v>
      </c>
      <c r="CD81" s="44" t="s">
        <v>168</v>
      </c>
      <c r="CE81" s="44" t="s">
        <v>168</v>
      </c>
      <c r="CF81" s="44" t="s">
        <v>168</v>
      </c>
      <c r="CG81" s="44" t="s">
        <v>168</v>
      </c>
      <c r="CH81" s="44" t="s">
        <v>168</v>
      </c>
      <c r="CI81" s="44" t="s">
        <v>168</v>
      </c>
      <c r="CJ81" s="113"/>
      <c r="CK81" s="44">
        <v>0</v>
      </c>
      <c r="CL81" s="44">
        <v>0</v>
      </c>
      <c r="CM81" s="44" t="s">
        <v>168</v>
      </c>
      <c r="CN81" s="44">
        <v>0</v>
      </c>
      <c r="CO81" s="44">
        <v>0</v>
      </c>
      <c r="CP81" s="44">
        <v>0</v>
      </c>
      <c r="CQ81" s="44">
        <v>0</v>
      </c>
      <c r="CR81" s="44">
        <v>0</v>
      </c>
      <c r="CS81" s="44">
        <v>0</v>
      </c>
      <c r="CT81" s="44">
        <v>0</v>
      </c>
      <c r="CU81" s="44">
        <v>0</v>
      </c>
      <c r="CV81" s="44">
        <v>0</v>
      </c>
      <c r="CW81" s="44">
        <v>0</v>
      </c>
      <c r="CY81" s="44">
        <v>0.52080000000000004</v>
      </c>
      <c r="CZ81" s="44">
        <v>0</v>
      </c>
      <c r="DA81" s="44">
        <v>0</v>
      </c>
      <c r="DB81" s="44">
        <v>0</v>
      </c>
      <c r="DC81" s="44">
        <v>0</v>
      </c>
      <c r="DD81" s="44">
        <v>0</v>
      </c>
      <c r="DE81" s="44">
        <v>0</v>
      </c>
      <c r="DF81" s="44">
        <v>0</v>
      </c>
      <c r="DG81" s="45">
        <v>0</v>
      </c>
      <c r="DH81" s="45">
        <v>0</v>
      </c>
      <c r="DI81" s="45">
        <v>0.52080000000000004</v>
      </c>
      <c r="DJ81" s="45">
        <v>0</v>
      </c>
      <c r="DK81" s="45">
        <v>0</v>
      </c>
      <c r="DM81" s="44">
        <v>0</v>
      </c>
      <c r="DN81" s="44">
        <v>0</v>
      </c>
      <c r="DO81" s="44">
        <v>0</v>
      </c>
      <c r="DP81" s="44">
        <v>0</v>
      </c>
      <c r="DQ81" s="44">
        <v>0</v>
      </c>
      <c r="DR81" s="44">
        <v>0</v>
      </c>
      <c r="DS81" s="44">
        <v>0</v>
      </c>
      <c r="DT81" s="44">
        <v>0</v>
      </c>
      <c r="DU81" s="45">
        <v>0</v>
      </c>
      <c r="DV81" s="45">
        <v>0</v>
      </c>
      <c r="DW81" s="45">
        <v>0</v>
      </c>
      <c r="DX81" s="45">
        <v>0</v>
      </c>
      <c r="DY81" s="45">
        <v>0</v>
      </c>
      <c r="EA81" s="44">
        <v>0.45729999999999998</v>
      </c>
      <c r="EB81" s="44">
        <v>0</v>
      </c>
      <c r="EC81" s="44">
        <v>0</v>
      </c>
      <c r="ED81" s="44">
        <v>0</v>
      </c>
      <c r="EE81" s="44">
        <v>0</v>
      </c>
      <c r="EF81" s="44">
        <v>0</v>
      </c>
      <c r="EG81" s="44">
        <v>0</v>
      </c>
      <c r="EH81" s="44">
        <v>0.45729999999999998</v>
      </c>
      <c r="EI81" s="44">
        <v>0</v>
      </c>
      <c r="EJ81" s="45">
        <v>0</v>
      </c>
      <c r="EK81" s="45">
        <v>0</v>
      </c>
      <c r="EL81" s="45">
        <v>0</v>
      </c>
      <c r="EM81" s="45">
        <v>0</v>
      </c>
      <c r="EO81" s="44">
        <v>1</v>
      </c>
      <c r="EP81" s="44">
        <v>1</v>
      </c>
      <c r="EQ81" s="58">
        <v>0</v>
      </c>
      <c r="ER81" s="58">
        <v>0</v>
      </c>
      <c r="ES81" s="58">
        <v>0</v>
      </c>
      <c r="ET81" s="58">
        <v>0</v>
      </c>
      <c r="EU81" s="58">
        <v>0</v>
      </c>
      <c r="EV81" s="58">
        <v>0</v>
      </c>
      <c r="EW81" s="58">
        <v>0</v>
      </c>
      <c r="EX81" s="58">
        <v>0</v>
      </c>
      <c r="EY81" s="58">
        <v>0</v>
      </c>
      <c r="EZ81" s="58">
        <v>0</v>
      </c>
      <c r="FA81" s="58">
        <v>0</v>
      </c>
      <c r="FB81" s="58">
        <v>30</v>
      </c>
      <c r="FC81" s="49"/>
      <c r="FE81" s="44">
        <v>1</v>
      </c>
      <c r="FF81" s="44">
        <v>60</v>
      </c>
      <c r="FG81" s="58">
        <v>0</v>
      </c>
      <c r="FH81" s="58">
        <v>0</v>
      </c>
      <c r="FI81" s="58">
        <v>0</v>
      </c>
      <c r="FJ81" s="58">
        <v>0</v>
      </c>
      <c r="FK81" s="58">
        <v>0</v>
      </c>
      <c r="FL81" s="58">
        <v>0</v>
      </c>
      <c r="FM81" s="58">
        <v>0</v>
      </c>
      <c r="FN81" s="58">
        <v>0</v>
      </c>
      <c r="FO81" s="58">
        <v>0</v>
      </c>
      <c r="FP81" s="58">
        <v>0</v>
      </c>
      <c r="FQ81" s="58">
        <v>0</v>
      </c>
      <c r="FR81" s="58">
        <v>0</v>
      </c>
    </row>
    <row r="82" spans="2:175" hidden="1" outlineLevel="1" x14ac:dyDescent="0.25">
      <c r="B82" s="118">
        <v>115</v>
      </c>
      <c r="C82" s="130" t="s">
        <v>251</v>
      </c>
      <c r="D82" s="105"/>
      <c r="E82" s="44">
        <v>12.305999999999999</v>
      </c>
      <c r="F82" s="44">
        <v>0</v>
      </c>
      <c r="G82" s="44">
        <v>2.3199999999999998</v>
      </c>
      <c r="H82" s="44">
        <v>1.744</v>
      </c>
      <c r="I82" s="44">
        <v>0.89500000000000002</v>
      </c>
      <c r="J82" s="44">
        <v>0.89800000000000002</v>
      </c>
      <c r="K82" s="44">
        <v>1.9650000000000001</v>
      </c>
      <c r="L82" s="44">
        <v>0.876</v>
      </c>
      <c r="M82" s="44">
        <v>0</v>
      </c>
      <c r="N82" s="44">
        <v>2.419</v>
      </c>
      <c r="O82" s="44">
        <v>0</v>
      </c>
      <c r="P82" s="44">
        <v>0.59599999999999997</v>
      </c>
      <c r="Q82" s="44">
        <v>0.59299999999999997</v>
      </c>
      <c r="S82" s="44">
        <v>1.5740000000000001</v>
      </c>
      <c r="T82" s="44">
        <v>0.77500000000000002</v>
      </c>
      <c r="U82" s="44">
        <v>0.432</v>
      </c>
      <c r="V82" s="44">
        <v>0</v>
      </c>
      <c r="W82" s="44">
        <v>0</v>
      </c>
      <c r="X82" s="44">
        <v>0.36699999999999999</v>
      </c>
      <c r="Y82" s="44">
        <v>0</v>
      </c>
      <c r="Z82" s="44">
        <v>0</v>
      </c>
      <c r="AA82" s="44">
        <v>0</v>
      </c>
      <c r="AB82" s="44">
        <v>0</v>
      </c>
      <c r="AC82" s="44">
        <v>0</v>
      </c>
      <c r="AD82" s="44">
        <v>0</v>
      </c>
      <c r="AE82" s="44">
        <v>0</v>
      </c>
      <c r="AG82" s="44">
        <v>0</v>
      </c>
      <c r="AH82" s="44">
        <v>0</v>
      </c>
      <c r="AI82" s="44">
        <v>0</v>
      </c>
      <c r="AJ82" s="44">
        <v>0</v>
      </c>
      <c r="AK82" s="44">
        <v>0</v>
      </c>
      <c r="AL82" s="44">
        <v>0</v>
      </c>
      <c r="AM82" s="44">
        <v>0</v>
      </c>
      <c r="AN82" s="44">
        <v>0</v>
      </c>
      <c r="AO82" s="44">
        <v>0</v>
      </c>
      <c r="AP82" s="44">
        <v>0</v>
      </c>
      <c r="AQ82" s="44">
        <v>0</v>
      </c>
      <c r="AR82" s="44">
        <v>0</v>
      </c>
      <c r="AS82" s="44">
        <v>0</v>
      </c>
      <c r="AU82" s="44">
        <v>0</v>
      </c>
      <c r="AV82" s="44">
        <v>0</v>
      </c>
      <c r="AW82" s="44">
        <v>0</v>
      </c>
      <c r="AX82" s="44">
        <v>0</v>
      </c>
      <c r="AY82" s="44">
        <v>0</v>
      </c>
      <c r="AZ82" s="44">
        <v>0</v>
      </c>
      <c r="BA82" s="44">
        <v>0</v>
      </c>
      <c r="BB82" s="44">
        <v>0</v>
      </c>
      <c r="BC82" s="44">
        <v>0</v>
      </c>
      <c r="BD82" s="44">
        <v>0</v>
      </c>
      <c r="BE82" s="44">
        <v>0</v>
      </c>
      <c r="BF82" s="44">
        <v>0</v>
      </c>
      <c r="BG82" s="44">
        <v>0</v>
      </c>
      <c r="BI82" s="44">
        <v>0</v>
      </c>
      <c r="BJ82" s="44">
        <v>0</v>
      </c>
      <c r="BK82" s="44">
        <v>0</v>
      </c>
      <c r="BL82" s="44">
        <v>0</v>
      </c>
      <c r="BM82" s="44">
        <v>0</v>
      </c>
      <c r="BN82" s="44">
        <v>0</v>
      </c>
      <c r="BO82" s="44">
        <v>0</v>
      </c>
      <c r="BP82" s="44">
        <v>0</v>
      </c>
      <c r="BQ82" s="44">
        <v>0</v>
      </c>
      <c r="BR82" s="44">
        <v>0</v>
      </c>
      <c r="BS82" s="44">
        <v>0</v>
      </c>
      <c r="BT82" s="44">
        <v>0</v>
      </c>
      <c r="BU82" s="44">
        <v>0</v>
      </c>
      <c r="BW82" s="44">
        <v>0</v>
      </c>
      <c r="BX82" s="44">
        <v>0</v>
      </c>
      <c r="BY82" s="44">
        <v>0</v>
      </c>
      <c r="BZ82" s="44">
        <v>0</v>
      </c>
      <c r="CA82" s="44">
        <v>0</v>
      </c>
      <c r="CB82" s="44">
        <v>0</v>
      </c>
      <c r="CC82" s="44">
        <v>0</v>
      </c>
      <c r="CD82" s="44">
        <v>0</v>
      </c>
      <c r="CE82" s="44">
        <v>0</v>
      </c>
      <c r="CF82" s="44">
        <v>0</v>
      </c>
      <c r="CG82" s="44">
        <v>0</v>
      </c>
      <c r="CH82" s="44">
        <v>0</v>
      </c>
      <c r="CI82" s="44">
        <v>0</v>
      </c>
      <c r="CJ82" s="113"/>
      <c r="CK82" s="44">
        <v>0</v>
      </c>
      <c r="CL82" s="44">
        <v>0</v>
      </c>
      <c r="CM82" s="44">
        <v>0</v>
      </c>
      <c r="CN82" s="44">
        <v>0</v>
      </c>
      <c r="CO82" s="44">
        <v>0</v>
      </c>
      <c r="CP82" s="44">
        <v>0</v>
      </c>
      <c r="CQ82" s="44">
        <v>0</v>
      </c>
      <c r="CR82" s="44">
        <v>0</v>
      </c>
      <c r="CS82" s="44">
        <v>0</v>
      </c>
      <c r="CT82" s="44">
        <v>0</v>
      </c>
      <c r="CU82" s="44">
        <v>0</v>
      </c>
      <c r="CV82" s="44">
        <v>0</v>
      </c>
      <c r="CW82" s="44">
        <v>0</v>
      </c>
      <c r="CY82" s="44">
        <v>0</v>
      </c>
      <c r="CZ82" s="44">
        <v>0</v>
      </c>
      <c r="DA82" s="44">
        <v>0</v>
      </c>
      <c r="DB82" s="44">
        <v>0</v>
      </c>
      <c r="DC82" s="44">
        <v>0</v>
      </c>
      <c r="DD82" s="44">
        <v>0</v>
      </c>
      <c r="DE82" s="44">
        <v>0</v>
      </c>
      <c r="DF82" s="44">
        <v>0</v>
      </c>
      <c r="DG82" s="45">
        <v>0</v>
      </c>
      <c r="DH82" s="45">
        <v>0</v>
      </c>
      <c r="DI82" s="45">
        <v>0</v>
      </c>
      <c r="DJ82" s="45">
        <v>0</v>
      </c>
      <c r="DK82" s="45">
        <v>0</v>
      </c>
      <c r="DM82" s="44">
        <v>0</v>
      </c>
      <c r="DN82" s="44">
        <v>0</v>
      </c>
      <c r="DO82" s="44">
        <v>0</v>
      </c>
      <c r="DP82" s="44">
        <v>0</v>
      </c>
      <c r="DQ82" s="44">
        <v>0</v>
      </c>
      <c r="DR82" s="44">
        <v>0</v>
      </c>
      <c r="DS82" s="44">
        <v>0</v>
      </c>
      <c r="DT82" s="44">
        <v>0</v>
      </c>
      <c r="DU82" s="45">
        <v>0</v>
      </c>
      <c r="DV82" s="45">
        <v>0</v>
      </c>
      <c r="DW82" s="45">
        <v>0</v>
      </c>
      <c r="DX82" s="45">
        <v>0</v>
      </c>
      <c r="DY82" s="45">
        <v>0</v>
      </c>
      <c r="EA82" s="44">
        <v>0</v>
      </c>
      <c r="EB82" s="44">
        <v>0</v>
      </c>
      <c r="EC82" s="44">
        <v>0</v>
      </c>
      <c r="ED82" s="44">
        <v>0</v>
      </c>
      <c r="EE82" s="44">
        <v>0</v>
      </c>
      <c r="EF82" s="44">
        <v>0</v>
      </c>
      <c r="EG82" s="44">
        <v>0</v>
      </c>
      <c r="EH82" s="44">
        <v>0</v>
      </c>
      <c r="EI82" s="44">
        <v>0</v>
      </c>
      <c r="EJ82" s="45">
        <v>0</v>
      </c>
      <c r="EK82" s="45">
        <v>0</v>
      </c>
      <c r="EL82" s="45">
        <v>0</v>
      </c>
      <c r="EM82" s="45">
        <v>0</v>
      </c>
      <c r="EO82" s="44">
        <v>0</v>
      </c>
      <c r="EP82" s="44">
        <f t="shared" ref="EP82:EP85" si="121">SUM(EQ82:FB82)</f>
        <v>0</v>
      </c>
      <c r="EQ82" s="58">
        <v>0</v>
      </c>
      <c r="ER82" s="58">
        <v>0</v>
      </c>
      <c r="ES82" s="58">
        <v>0</v>
      </c>
      <c r="ET82" s="58">
        <v>0</v>
      </c>
      <c r="EU82" s="58">
        <v>0</v>
      </c>
      <c r="EV82" s="58">
        <v>0</v>
      </c>
      <c r="EW82" s="58">
        <v>0</v>
      </c>
      <c r="EX82" s="58">
        <v>0</v>
      </c>
      <c r="EY82" s="58">
        <v>0</v>
      </c>
      <c r="EZ82" s="58">
        <v>0</v>
      </c>
      <c r="FA82" s="58">
        <v>0</v>
      </c>
      <c r="FB82" s="58">
        <v>0</v>
      </c>
      <c r="FC82" s="49"/>
      <c r="FE82" s="44">
        <v>0</v>
      </c>
      <c r="FF82" s="44">
        <v>0</v>
      </c>
      <c r="FG82" s="58">
        <v>0</v>
      </c>
      <c r="FH82" s="58">
        <v>0</v>
      </c>
      <c r="FI82" s="58">
        <v>0</v>
      </c>
      <c r="FJ82" s="58">
        <v>0</v>
      </c>
      <c r="FK82" s="58">
        <v>0</v>
      </c>
      <c r="FL82" s="58">
        <v>0</v>
      </c>
      <c r="FM82" s="58">
        <v>0</v>
      </c>
      <c r="FN82" s="58">
        <v>0</v>
      </c>
      <c r="FO82" s="58">
        <v>0</v>
      </c>
      <c r="FP82" s="58">
        <v>0</v>
      </c>
      <c r="FQ82" s="58">
        <v>0</v>
      </c>
      <c r="FR82" s="58">
        <v>0</v>
      </c>
    </row>
    <row r="83" spans="2:175" hidden="1" outlineLevel="1" x14ac:dyDescent="0.25">
      <c r="B83" s="118">
        <v>116</v>
      </c>
      <c r="C83" s="130" t="s">
        <v>252</v>
      </c>
      <c r="D83" s="105"/>
      <c r="E83" s="44">
        <v>5.8390000000000004</v>
      </c>
      <c r="F83" s="44">
        <v>0</v>
      </c>
      <c r="G83" s="44">
        <v>0</v>
      </c>
      <c r="H83" s="44">
        <v>0</v>
      </c>
      <c r="I83" s="44">
        <v>0</v>
      </c>
      <c r="J83" s="44">
        <v>0</v>
      </c>
      <c r="K83" s="44">
        <v>0</v>
      </c>
      <c r="L83" s="44">
        <v>0</v>
      </c>
      <c r="M83" s="44">
        <v>0</v>
      </c>
      <c r="N83" s="44">
        <v>0</v>
      </c>
      <c r="O83" s="44">
        <v>0</v>
      </c>
      <c r="P83" s="44">
        <v>0</v>
      </c>
      <c r="Q83" s="44">
        <v>5.8390000000000004</v>
      </c>
      <c r="S83" s="44">
        <v>0</v>
      </c>
      <c r="T83" s="44">
        <v>0</v>
      </c>
      <c r="U83" s="44">
        <v>0</v>
      </c>
      <c r="V83" s="44">
        <v>0</v>
      </c>
      <c r="W83" s="44">
        <v>0</v>
      </c>
      <c r="X83" s="44">
        <v>0</v>
      </c>
      <c r="Y83" s="44">
        <v>0</v>
      </c>
      <c r="Z83" s="44">
        <v>0</v>
      </c>
      <c r="AA83" s="44">
        <v>0</v>
      </c>
      <c r="AB83" s="44">
        <v>0</v>
      </c>
      <c r="AC83" s="44">
        <v>0</v>
      </c>
      <c r="AD83" s="44">
        <v>0</v>
      </c>
      <c r="AE83" s="44">
        <v>0</v>
      </c>
      <c r="AG83" s="44">
        <v>0</v>
      </c>
      <c r="AH83" s="44">
        <v>0</v>
      </c>
      <c r="AI83" s="44">
        <v>0</v>
      </c>
      <c r="AJ83" s="44">
        <v>0</v>
      </c>
      <c r="AK83" s="44">
        <v>0</v>
      </c>
      <c r="AL83" s="44">
        <v>0</v>
      </c>
      <c r="AM83" s="44">
        <v>0</v>
      </c>
      <c r="AN83" s="44">
        <v>0</v>
      </c>
      <c r="AO83" s="44">
        <v>0</v>
      </c>
      <c r="AP83" s="44">
        <v>0</v>
      </c>
      <c r="AQ83" s="44">
        <v>0</v>
      </c>
      <c r="AR83" s="44">
        <v>0</v>
      </c>
      <c r="AS83" s="44">
        <v>0</v>
      </c>
      <c r="AU83" s="44">
        <v>0</v>
      </c>
      <c r="AV83" s="44">
        <v>0</v>
      </c>
      <c r="AW83" s="44">
        <v>0</v>
      </c>
      <c r="AX83" s="44">
        <v>0</v>
      </c>
      <c r="AY83" s="44">
        <v>0</v>
      </c>
      <c r="AZ83" s="44">
        <v>0</v>
      </c>
      <c r="BA83" s="44">
        <v>0</v>
      </c>
      <c r="BB83" s="44">
        <v>0</v>
      </c>
      <c r="BC83" s="44">
        <v>0</v>
      </c>
      <c r="BD83" s="44">
        <v>0</v>
      </c>
      <c r="BE83" s="44">
        <v>0</v>
      </c>
      <c r="BF83" s="44">
        <v>0</v>
      </c>
      <c r="BG83" s="44">
        <v>0</v>
      </c>
      <c r="BI83" s="44">
        <v>0</v>
      </c>
      <c r="BJ83" s="44">
        <v>0</v>
      </c>
      <c r="BK83" s="44">
        <v>0</v>
      </c>
      <c r="BL83" s="44">
        <v>0</v>
      </c>
      <c r="BM83" s="44">
        <v>0</v>
      </c>
      <c r="BN83" s="44">
        <v>0</v>
      </c>
      <c r="BO83" s="44">
        <v>0</v>
      </c>
      <c r="BP83" s="44">
        <v>0</v>
      </c>
      <c r="BQ83" s="44">
        <v>0</v>
      </c>
      <c r="BR83" s="44">
        <v>0</v>
      </c>
      <c r="BS83" s="44">
        <v>0</v>
      </c>
      <c r="BT83" s="44">
        <v>0</v>
      </c>
      <c r="BU83" s="44">
        <v>0</v>
      </c>
      <c r="BW83" s="44">
        <v>0</v>
      </c>
      <c r="BX83" s="44">
        <v>0</v>
      </c>
      <c r="BY83" s="44">
        <v>0</v>
      </c>
      <c r="BZ83" s="44">
        <v>0</v>
      </c>
      <c r="CA83" s="44">
        <v>0</v>
      </c>
      <c r="CB83" s="44">
        <v>0</v>
      </c>
      <c r="CC83" s="44">
        <v>0</v>
      </c>
      <c r="CD83" s="44">
        <v>0</v>
      </c>
      <c r="CE83" s="44">
        <v>0</v>
      </c>
      <c r="CF83" s="44">
        <v>0</v>
      </c>
      <c r="CG83" s="44">
        <v>0</v>
      </c>
      <c r="CH83" s="44">
        <v>0</v>
      </c>
      <c r="CI83" s="44">
        <v>0</v>
      </c>
      <c r="CJ83" s="113"/>
      <c r="CK83" s="44">
        <v>0</v>
      </c>
      <c r="CL83" s="44">
        <v>0</v>
      </c>
      <c r="CM83" s="44">
        <v>0</v>
      </c>
      <c r="CN83" s="44">
        <v>0</v>
      </c>
      <c r="CO83" s="44">
        <v>0</v>
      </c>
      <c r="CP83" s="44">
        <v>0</v>
      </c>
      <c r="CQ83" s="44">
        <v>0</v>
      </c>
      <c r="CR83" s="44">
        <v>0</v>
      </c>
      <c r="CS83" s="44">
        <v>0</v>
      </c>
      <c r="CT83" s="44">
        <v>0</v>
      </c>
      <c r="CU83" s="44">
        <v>0</v>
      </c>
      <c r="CV83" s="44">
        <v>0</v>
      </c>
      <c r="CW83" s="44">
        <v>0</v>
      </c>
      <c r="CY83" s="44">
        <v>0</v>
      </c>
      <c r="CZ83" s="44">
        <v>0</v>
      </c>
      <c r="DA83" s="44">
        <v>0</v>
      </c>
      <c r="DB83" s="44">
        <v>0</v>
      </c>
      <c r="DC83" s="44">
        <v>0</v>
      </c>
      <c r="DD83" s="44">
        <v>0</v>
      </c>
      <c r="DE83" s="44">
        <v>0</v>
      </c>
      <c r="DF83" s="44">
        <v>0</v>
      </c>
      <c r="DG83" s="45">
        <v>0</v>
      </c>
      <c r="DH83" s="45">
        <v>0</v>
      </c>
      <c r="DI83" s="45">
        <v>0</v>
      </c>
      <c r="DJ83" s="45">
        <v>0</v>
      </c>
      <c r="DK83" s="45">
        <v>0</v>
      </c>
      <c r="DM83" s="44">
        <v>0</v>
      </c>
      <c r="DN83" s="44">
        <v>0</v>
      </c>
      <c r="DO83" s="44">
        <v>0</v>
      </c>
      <c r="DP83" s="44">
        <v>0</v>
      </c>
      <c r="DQ83" s="44">
        <v>0</v>
      </c>
      <c r="DR83" s="44">
        <v>0</v>
      </c>
      <c r="DS83" s="44">
        <v>0</v>
      </c>
      <c r="DT83" s="44">
        <v>0</v>
      </c>
      <c r="DU83" s="45">
        <v>0</v>
      </c>
      <c r="DV83" s="45">
        <v>0</v>
      </c>
      <c r="DW83" s="45">
        <v>0</v>
      </c>
      <c r="DX83" s="45">
        <v>0</v>
      </c>
      <c r="DY83" s="45">
        <v>0</v>
      </c>
      <c r="EA83" s="44">
        <v>0</v>
      </c>
      <c r="EB83" s="44">
        <v>0</v>
      </c>
      <c r="EC83" s="44">
        <v>0</v>
      </c>
      <c r="ED83" s="44">
        <v>0</v>
      </c>
      <c r="EE83" s="44">
        <v>0</v>
      </c>
      <c r="EF83" s="44">
        <v>0</v>
      </c>
      <c r="EG83" s="44">
        <v>0</v>
      </c>
      <c r="EH83" s="44">
        <v>0</v>
      </c>
      <c r="EI83" s="44">
        <v>0</v>
      </c>
      <c r="EJ83" s="45">
        <v>0</v>
      </c>
      <c r="EK83" s="45">
        <v>0</v>
      </c>
      <c r="EL83" s="45">
        <v>0</v>
      </c>
      <c r="EM83" s="45">
        <v>0</v>
      </c>
      <c r="EO83" s="44">
        <v>0</v>
      </c>
      <c r="EP83" s="44">
        <f t="shared" si="121"/>
        <v>0</v>
      </c>
      <c r="EQ83" s="58">
        <v>0</v>
      </c>
      <c r="ER83" s="58">
        <v>0</v>
      </c>
      <c r="ES83" s="58">
        <v>0</v>
      </c>
      <c r="ET83" s="58">
        <v>0</v>
      </c>
      <c r="EU83" s="58">
        <v>0</v>
      </c>
      <c r="EV83" s="58">
        <v>0</v>
      </c>
      <c r="EW83" s="58">
        <v>0</v>
      </c>
      <c r="EX83" s="58">
        <v>0</v>
      </c>
      <c r="EY83" s="58">
        <v>0</v>
      </c>
      <c r="EZ83" s="58">
        <v>0</v>
      </c>
      <c r="FA83" s="58">
        <v>0</v>
      </c>
      <c r="FB83" s="58">
        <v>0</v>
      </c>
      <c r="FC83" s="49"/>
      <c r="FE83" s="44">
        <v>0</v>
      </c>
      <c r="FF83" s="44">
        <v>0</v>
      </c>
      <c r="FG83" s="58">
        <v>0</v>
      </c>
      <c r="FH83" s="58">
        <v>0</v>
      </c>
      <c r="FI83" s="58">
        <v>0</v>
      </c>
      <c r="FJ83" s="58">
        <v>0</v>
      </c>
      <c r="FK83" s="58">
        <v>0</v>
      </c>
      <c r="FL83" s="58">
        <v>0</v>
      </c>
      <c r="FM83" s="58">
        <v>0</v>
      </c>
      <c r="FN83" s="58">
        <v>0</v>
      </c>
      <c r="FO83" s="58">
        <v>0</v>
      </c>
      <c r="FP83" s="58">
        <v>0</v>
      </c>
      <c r="FQ83" s="58">
        <v>0</v>
      </c>
      <c r="FR83" s="58">
        <v>0</v>
      </c>
    </row>
    <row r="84" spans="2:175" hidden="1" outlineLevel="1" x14ac:dyDescent="0.25">
      <c r="B84" s="118">
        <v>117</v>
      </c>
      <c r="C84" s="130" t="s">
        <v>253</v>
      </c>
      <c r="D84" s="105"/>
      <c r="E84" s="45">
        <v>0.59799999999999998</v>
      </c>
      <c r="F84" s="44">
        <v>0</v>
      </c>
      <c r="G84" s="44">
        <v>0</v>
      </c>
      <c r="H84" s="44">
        <v>0</v>
      </c>
      <c r="I84" s="44">
        <v>0</v>
      </c>
      <c r="J84" s="44">
        <v>0</v>
      </c>
      <c r="K84" s="44">
        <v>0</v>
      </c>
      <c r="L84" s="44">
        <v>0</v>
      </c>
      <c r="M84" s="44">
        <v>0</v>
      </c>
      <c r="N84" s="44">
        <v>0</v>
      </c>
      <c r="O84" s="44">
        <v>0.59799999999999998</v>
      </c>
      <c r="P84" s="44">
        <v>0</v>
      </c>
      <c r="Q84" s="44">
        <v>0</v>
      </c>
      <c r="S84" s="45">
        <v>0</v>
      </c>
      <c r="T84" s="44">
        <v>0</v>
      </c>
      <c r="U84" s="44">
        <v>0</v>
      </c>
      <c r="V84" s="44">
        <v>0</v>
      </c>
      <c r="W84" s="44">
        <v>0</v>
      </c>
      <c r="X84" s="44">
        <v>0</v>
      </c>
      <c r="Y84" s="44">
        <v>0</v>
      </c>
      <c r="Z84" s="44">
        <v>0</v>
      </c>
      <c r="AA84" s="44">
        <v>0</v>
      </c>
      <c r="AB84" s="44">
        <v>0</v>
      </c>
      <c r="AC84" s="44">
        <v>0</v>
      </c>
      <c r="AD84" s="44">
        <v>0</v>
      </c>
      <c r="AE84" s="44">
        <v>0</v>
      </c>
      <c r="AG84" s="45">
        <v>0</v>
      </c>
      <c r="AH84" s="44">
        <v>0</v>
      </c>
      <c r="AI84" s="44">
        <v>0</v>
      </c>
      <c r="AJ84" s="44">
        <v>0</v>
      </c>
      <c r="AK84" s="44">
        <v>0</v>
      </c>
      <c r="AL84" s="44">
        <v>0</v>
      </c>
      <c r="AM84" s="44">
        <v>0</v>
      </c>
      <c r="AN84" s="44">
        <v>0</v>
      </c>
      <c r="AO84" s="44">
        <v>0</v>
      </c>
      <c r="AP84" s="44">
        <v>0</v>
      </c>
      <c r="AQ84" s="44">
        <v>0</v>
      </c>
      <c r="AR84" s="44">
        <v>0</v>
      </c>
      <c r="AS84" s="44">
        <v>0</v>
      </c>
      <c r="AU84" s="45">
        <v>0</v>
      </c>
      <c r="AV84" s="44">
        <v>0</v>
      </c>
      <c r="AW84" s="44">
        <v>0</v>
      </c>
      <c r="AX84" s="44">
        <v>0</v>
      </c>
      <c r="AY84" s="44">
        <v>0</v>
      </c>
      <c r="AZ84" s="44">
        <v>0</v>
      </c>
      <c r="BA84" s="44">
        <v>0</v>
      </c>
      <c r="BB84" s="44">
        <v>0</v>
      </c>
      <c r="BC84" s="44">
        <v>0</v>
      </c>
      <c r="BD84" s="44">
        <v>0</v>
      </c>
      <c r="BE84" s="44">
        <v>0</v>
      </c>
      <c r="BF84" s="44">
        <v>0</v>
      </c>
      <c r="BG84" s="44">
        <v>0</v>
      </c>
      <c r="BI84" s="45">
        <v>0</v>
      </c>
      <c r="BJ84" s="44">
        <v>0</v>
      </c>
      <c r="BK84" s="44">
        <v>0</v>
      </c>
      <c r="BL84" s="44">
        <v>0</v>
      </c>
      <c r="BM84" s="44">
        <v>0</v>
      </c>
      <c r="BN84" s="44">
        <v>0</v>
      </c>
      <c r="BO84" s="44">
        <v>0</v>
      </c>
      <c r="BP84" s="44">
        <v>0</v>
      </c>
      <c r="BQ84" s="44">
        <v>0</v>
      </c>
      <c r="BR84" s="44">
        <v>0</v>
      </c>
      <c r="BS84" s="44">
        <v>0</v>
      </c>
      <c r="BT84" s="44">
        <v>0</v>
      </c>
      <c r="BU84" s="44">
        <v>0</v>
      </c>
      <c r="BW84" s="45">
        <v>0</v>
      </c>
      <c r="BX84" s="44" t="s">
        <v>168</v>
      </c>
      <c r="BY84" s="44" t="s">
        <v>168</v>
      </c>
      <c r="BZ84" s="44" t="s">
        <v>168</v>
      </c>
      <c r="CA84" s="44" t="s">
        <v>168</v>
      </c>
      <c r="CB84" s="44" t="s">
        <v>168</v>
      </c>
      <c r="CC84" s="44" t="s">
        <v>168</v>
      </c>
      <c r="CD84" s="44" t="s">
        <v>168</v>
      </c>
      <c r="CE84" s="44" t="s">
        <v>168</v>
      </c>
      <c r="CF84" s="44" t="s">
        <v>168</v>
      </c>
      <c r="CG84" s="44" t="s">
        <v>168</v>
      </c>
      <c r="CH84" s="44" t="s">
        <v>168</v>
      </c>
      <c r="CI84" s="44" t="s">
        <v>168</v>
      </c>
      <c r="CJ84" s="113"/>
      <c r="CK84" s="45">
        <v>0.43080000000000002</v>
      </c>
      <c r="CL84" s="44">
        <v>0</v>
      </c>
      <c r="CM84" s="44">
        <v>0</v>
      </c>
      <c r="CN84" s="44">
        <v>0</v>
      </c>
      <c r="CO84" s="44">
        <v>0</v>
      </c>
      <c r="CP84" s="44">
        <v>0</v>
      </c>
      <c r="CQ84" s="44">
        <v>0</v>
      </c>
      <c r="CR84" s="44">
        <v>0</v>
      </c>
      <c r="CS84" s="44">
        <v>0</v>
      </c>
      <c r="CT84" s="44">
        <v>0.43080000000000002</v>
      </c>
      <c r="CU84" s="44">
        <v>0</v>
      </c>
      <c r="CV84" s="44">
        <v>0</v>
      </c>
      <c r="CW84" s="44">
        <v>0</v>
      </c>
      <c r="CY84" s="45">
        <v>0</v>
      </c>
      <c r="CZ84" s="44">
        <v>0</v>
      </c>
      <c r="DA84" s="44">
        <v>0</v>
      </c>
      <c r="DB84" s="44">
        <v>0</v>
      </c>
      <c r="DC84" s="44">
        <v>0</v>
      </c>
      <c r="DD84" s="44">
        <v>0</v>
      </c>
      <c r="DE84" s="44">
        <v>0</v>
      </c>
      <c r="DF84" s="44">
        <v>0</v>
      </c>
      <c r="DG84" s="45">
        <v>0</v>
      </c>
      <c r="DH84" s="45">
        <v>0</v>
      </c>
      <c r="DI84" s="45">
        <v>0</v>
      </c>
      <c r="DJ84" s="45">
        <v>0</v>
      </c>
      <c r="DK84" s="45">
        <v>0</v>
      </c>
      <c r="DM84" s="45">
        <v>0.55079999999999996</v>
      </c>
      <c r="DN84" s="44">
        <v>0</v>
      </c>
      <c r="DO84" s="44">
        <v>0</v>
      </c>
      <c r="DP84" s="44">
        <v>0</v>
      </c>
      <c r="DQ84" s="44">
        <v>0</v>
      </c>
      <c r="DR84" s="44">
        <v>0</v>
      </c>
      <c r="DS84" s="44">
        <v>0</v>
      </c>
      <c r="DT84" s="44">
        <v>0</v>
      </c>
      <c r="DU84" s="45">
        <v>0</v>
      </c>
      <c r="DV84" s="45">
        <v>0.55079999999999996</v>
      </c>
      <c r="DW84" s="45">
        <v>0</v>
      </c>
      <c r="DX84" s="45">
        <v>0</v>
      </c>
      <c r="DY84" s="45">
        <v>0</v>
      </c>
      <c r="EA84" s="45">
        <v>0.22359999999999999</v>
      </c>
      <c r="EB84" s="44">
        <v>0.22359999999999999</v>
      </c>
      <c r="EC84" s="44">
        <v>0</v>
      </c>
      <c r="ED84" s="44">
        <v>0</v>
      </c>
      <c r="EE84" s="44">
        <v>0</v>
      </c>
      <c r="EF84" s="44">
        <v>0</v>
      </c>
      <c r="EG84" s="44">
        <v>0</v>
      </c>
      <c r="EH84" s="44">
        <v>0</v>
      </c>
      <c r="EI84" s="44">
        <v>0</v>
      </c>
      <c r="EJ84" s="45">
        <v>0</v>
      </c>
      <c r="EK84" s="45">
        <v>0</v>
      </c>
      <c r="EL84" s="45">
        <v>0</v>
      </c>
      <c r="EM84" s="45">
        <v>0</v>
      </c>
      <c r="EO84" s="45">
        <v>0</v>
      </c>
      <c r="EP84" s="45">
        <f t="shared" si="121"/>
        <v>0</v>
      </c>
      <c r="EQ84" s="58">
        <v>0</v>
      </c>
      <c r="ER84" s="58">
        <v>0</v>
      </c>
      <c r="ES84" s="58">
        <v>0</v>
      </c>
      <c r="ET84" s="58">
        <v>0</v>
      </c>
      <c r="EU84" s="58">
        <v>0</v>
      </c>
      <c r="EV84" s="58">
        <v>0</v>
      </c>
      <c r="EW84" s="58">
        <v>0</v>
      </c>
      <c r="EX84" s="58">
        <v>0</v>
      </c>
      <c r="EY84" s="58">
        <v>0</v>
      </c>
      <c r="EZ84" s="58">
        <v>0</v>
      </c>
      <c r="FA84" s="58">
        <v>0</v>
      </c>
      <c r="FB84" s="58">
        <v>0</v>
      </c>
      <c r="FC84" s="49"/>
      <c r="FE84" s="45">
        <v>0</v>
      </c>
      <c r="FF84" s="45">
        <v>0</v>
      </c>
      <c r="FG84" s="58">
        <v>0</v>
      </c>
      <c r="FH84" s="58">
        <v>0</v>
      </c>
      <c r="FI84" s="58">
        <v>0</v>
      </c>
      <c r="FJ84" s="58">
        <v>0</v>
      </c>
      <c r="FK84" s="58">
        <v>0</v>
      </c>
      <c r="FL84" s="58">
        <v>0</v>
      </c>
      <c r="FM84" s="58">
        <v>0</v>
      </c>
      <c r="FN84" s="58">
        <v>0</v>
      </c>
      <c r="FO84" s="58">
        <v>0</v>
      </c>
      <c r="FP84" s="58">
        <v>0</v>
      </c>
      <c r="FQ84" s="58">
        <v>0</v>
      </c>
      <c r="FR84" s="58">
        <v>0</v>
      </c>
    </row>
    <row r="85" spans="2:175" hidden="1" outlineLevel="1" x14ac:dyDescent="0.25">
      <c r="B85" s="118">
        <v>199</v>
      </c>
      <c r="C85" s="130" t="s">
        <v>254</v>
      </c>
      <c r="D85" s="105"/>
      <c r="E85" s="44">
        <v>0</v>
      </c>
      <c r="F85" s="44">
        <v>0</v>
      </c>
      <c r="G85" s="44">
        <v>0</v>
      </c>
      <c r="H85" s="44">
        <v>0</v>
      </c>
      <c r="I85" s="44">
        <v>0</v>
      </c>
      <c r="J85" s="44">
        <v>0</v>
      </c>
      <c r="K85" s="44">
        <v>0</v>
      </c>
      <c r="L85" s="44">
        <v>0</v>
      </c>
      <c r="M85" s="44">
        <v>0</v>
      </c>
      <c r="N85" s="44">
        <v>0</v>
      </c>
      <c r="O85" s="44">
        <v>0</v>
      </c>
      <c r="P85" s="44">
        <v>0</v>
      </c>
      <c r="Q85" s="44">
        <v>0</v>
      </c>
      <c r="S85" s="44">
        <v>0</v>
      </c>
      <c r="T85" s="44">
        <v>0</v>
      </c>
      <c r="U85" s="44">
        <v>0</v>
      </c>
      <c r="V85" s="44">
        <v>0</v>
      </c>
      <c r="W85" s="44">
        <v>0</v>
      </c>
      <c r="X85" s="44">
        <v>0</v>
      </c>
      <c r="Y85" s="44">
        <v>0</v>
      </c>
      <c r="Z85" s="44">
        <v>0</v>
      </c>
      <c r="AA85" s="44">
        <v>0</v>
      </c>
      <c r="AB85" s="44">
        <v>0</v>
      </c>
      <c r="AC85" s="44">
        <v>0</v>
      </c>
      <c r="AD85" s="44">
        <v>0</v>
      </c>
      <c r="AE85" s="44">
        <v>0</v>
      </c>
      <c r="AG85" s="44">
        <v>0</v>
      </c>
      <c r="AH85" s="44">
        <v>0</v>
      </c>
      <c r="AI85" s="44">
        <v>0</v>
      </c>
      <c r="AJ85" s="44">
        <v>0</v>
      </c>
      <c r="AK85" s="44">
        <v>0</v>
      </c>
      <c r="AL85" s="44">
        <v>0</v>
      </c>
      <c r="AM85" s="44">
        <v>0</v>
      </c>
      <c r="AN85" s="44">
        <v>0</v>
      </c>
      <c r="AO85" s="44">
        <v>0</v>
      </c>
      <c r="AP85" s="44">
        <v>0</v>
      </c>
      <c r="AQ85" s="44">
        <v>0</v>
      </c>
      <c r="AR85" s="44">
        <v>0</v>
      </c>
      <c r="AS85" s="44">
        <v>0</v>
      </c>
      <c r="AU85" s="44">
        <v>0</v>
      </c>
      <c r="AV85" s="44">
        <v>0</v>
      </c>
      <c r="AW85" s="44">
        <v>0</v>
      </c>
      <c r="AX85" s="44">
        <v>0</v>
      </c>
      <c r="AY85" s="44">
        <v>0</v>
      </c>
      <c r="AZ85" s="44">
        <v>0</v>
      </c>
      <c r="BA85" s="44">
        <v>0</v>
      </c>
      <c r="BB85" s="44">
        <v>0</v>
      </c>
      <c r="BC85" s="44">
        <v>0</v>
      </c>
      <c r="BD85" s="44">
        <v>0</v>
      </c>
      <c r="BE85" s="44">
        <v>0</v>
      </c>
      <c r="BF85" s="44">
        <v>0</v>
      </c>
      <c r="BG85" s="44">
        <v>0</v>
      </c>
      <c r="BI85" s="44">
        <v>0</v>
      </c>
      <c r="BJ85" s="44">
        <v>0</v>
      </c>
      <c r="BK85" s="44">
        <v>0</v>
      </c>
      <c r="BL85" s="44">
        <v>0</v>
      </c>
      <c r="BM85" s="44">
        <v>0</v>
      </c>
      <c r="BN85" s="44">
        <v>0</v>
      </c>
      <c r="BO85" s="44">
        <v>0</v>
      </c>
      <c r="BP85" s="44">
        <v>0</v>
      </c>
      <c r="BQ85" s="44">
        <v>0</v>
      </c>
      <c r="BR85" s="44">
        <v>0</v>
      </c>
      <c r="BS85" s="44">
        <v>0</v>
      </c>
      <c r="BT85" s="44">
        <v>0</v>
      </c>
      <c r="BU85" s="44">
        <v>0</v>
      </c>
      <c r="BW85" s="44">
        <v>0</v>
      </c>
      <c r="BX85" s="44">
        <v>0</v>
      </c>
      <c r="BY85" s="44">
        <v>0</v>
      </c>
      <c r="BZ85" s="44">
        <v>0</v>
      </c>
      <c r="CA85" s="44">
        <v>0</v>
      </c>
      <c r="CB85" s="44">
        <v>0</v>
      </c>
      <c r="CC85" s="44">
        <v>0</v>
      </c>
      <c r="CD85" s="44">
        <v>0</v>
      </c>
      <c r="CE85" s="44">
        <v>0</v>
      </c>
      <c r="CF85" s="44">
        <v>0</v>
      </c>
      <c r="CG85" s="44">
        <v>0</v>
      </c>
      <c r="CH85" s="44">
        <v>0</v>
      </c>
      <c r="CI85" s="44">
        <v>0</v>
      </c>
      <c r="CJ85" s="113"/>
      <c r="CK85" s="44">
        <v>0</v>
      </c>
      <c r="CL85" s="44">
        <v>0</v>
      </c>
      <c r="CM85" s="44">
        <v>0</v>
      </c>
      <c r="CN85" s="44">
        <v>0</v>
      </c>
      <c r="CO85" s="44">
        <v>0</v>
      </c>
      <c r="CP85" s="44">
        <v>0</v>
      </c>
      <c r="CQ85" s="44">
        <v>0</v>
      </c>
      <c r="CR85" s="44">
        <v>0</v>
      </c>
      <c r="CS85" s="44">
        <v>0</v>
      </c>
      <c r="CT85" s="44">
        <v>0</v>
      </c>
      <c r="CU85" s="44">
        <v>0</v>
      </c>
      <c r="CV85" s="44">
        <v>0</v>
      </c>
      <c r="CW85" s="44">
        <v>0</v>
      </c>
      <c r="CY85" s="44">
        <v>0</v>
      </c>
      <c r="CZ85" s="44">
        <v>0</v>
      </c>
      <c r="DA85" s="44">
        <v>0</v>
      </c>
      <c r="DB85" s="44">
        <v>0</v>
      </c>
      <c r="DC85" s="44">
        <v>0</v>
      </c>
      <c r="DD85" s="44">
        <v>0</v>
      </c>
      <c r="DE85" s="44">
        <v>0</v>
      </c>
      <c r="DF85" s="44">
        <v>0</v>
      </c>
      <c r="DG85" s="45">
        <v>0</v>
      </c>
      <c r="DH85" s="45">
        <v>0</v>
      </c>
      <c r="DI85" s="45">
        <v>0</v>
      </c>
      <c r="DJ85" s="45">
        <v>0</v>
      </c>
      <c r="DK85" s="45">
        <v>0</v>
      </c>
      <c r="DM85" s="44">
        <v>0</v>
      </c>
      <c r="DN85" s="44">
        <v>0</v>
      </c>
      <c r="DO85" s="44">
        <v>0</v>
      </c>
      <c r="DP85" s="44">
        <v>0</v>
      </c>
      <c r="DQ85" s="44">
        <v>0</v>
      </c>
      <c r="DR85" s="44">
        <v>0</v>
      </c>
      <c r="DS85" s="44">
        <v>0</v>
      </c>
      <c r="DT85" s="44">
        <v>0</v>
      </c>
      <c r="DU85" s="45">
        <v>0</v>
      </c>
      <c r="DV85" s="45">
        <v>0</v>
      </c>
      <c r="DW85" s="45">
        <v>0</v>
      </c>
      <c r="DX85" s="45">
        <v>0</v>
      </c>
      <c r="DY85" s="45">
        <v>0</v>
      </c>
      <c r="EA85" s="44">
        <v>0</v>
      </c>
      <c r="EB85" s="44">
        <v>0</v>
      </c>
      <c r="EC85" s="44">
        <v>0</v>
      </c>
      <c r="ED85" s="44">
        <v>0</v>
      </c>
      <c r="EE85" s="44">
        <v>0</v>
      </c>
      <c r="EF85" s="44">
        <v>0</v>
      </c>
      <c r="EG85" s="44">
        <v>0</v>
      </c>
      <c r="EH85" s="44">
        <v>0</v>
      </c>
      <c r="EI85" s="44">
        <v>0</v>
      </c>
      <c r="EJ85" s="45">
        <v>0</v>
      </c>
      <c r="EK85" s="45">
        <v>0</v>
      </c>
      <c r="EL85" s="45">
        <v>0</v>
      </c>
      <c r="EM85" s="45">
        <v>0</v>
      </c>
      <c r="EO85" s="44">
        <v>0</v>
      </c>
      <c r="EP85" s="44">
        <f t="shared" si="121"/>
        <v>0</v>
      </c>
      <c r="EQ85" s="58">
        <v>0</v>
      </c>
      <c r="ER85" s="58">
        <v>0</v>
      </c>
      <c r="ES85" s="58">
        <v>0</v>
      </c>
      <c r="ET85" s="58">
        <v>0</v>
      </c>
      <c r="EU85" s="58">
        <v>0</v>
      </c>
      <c r="EV85" s="58">
        <v>0</v>
      </c>
      <c r="EW85" s="58">
        <v>0</v>
      </c>
      <c r="EX85" s="58">
        <v>0</v>
      </c>
      <c r="EY85" s="58">
        <v>0</v>
      </c>
      <c r="EZ85" s="58">
        <v>0</v>
      </c>
      <c r="FA85" s="58">
        <v>0</v>
      </c>
      <c r="FB85" s="58">
        <v>0</v>
      </c>
      <c r="FC85" s="49"/>
      <c r="FE85" s="44">
        <v>0</v>
      </c>
      <c r="FF85" s="44">
        <v>0</v>
      </c>
      <c r="FG85" s="58">
        <v>0</v>
      </c>
      <c r="FH85" s="58">
        <v>0</v>
      </c>
      <c r="FI85" s="58">
        <v>0</v>
      </c>
      <c r="FJ85" s="58">
        <v>0</v>
      </c>
      <c r="FK85" s="58">
        <v>0</v>
      </c>
      <c r="FL85" s="58">
        <v>0</v>
      </c>
      <c r="FM85" s="58">
        <v>0</v>
      </c>
      <c r="FN85" s="58">
        <v>0</v>
      </c>
      <c r="FO85" s="58">
        <v>0</v>
      </c>
      <c r="FP85" s="58">
        <v>0</v>
      </c>
      <c r="FQ85" s="58">
        <v>0</v>
      </c>
      <c r="FR85" s="58">
        <v>0</v>
      </c>
    </row>
    <row r="86" spans="2:175" s="49" customFormat="1" collapsed="1" x14ac:dyDescent="0.25">
      <c r="B86" s="37">
        <v>64</v>
      </c>
      <c r="C86" s="131" t="s">
        <v>255</v>
      </c>
      <c r="D86" s="107"/>
      <c r="E86" s="44">
        <v>54.221999999999994</v>
      </c>
      <c r="F86" s="44">
        <v>5.4239999999999995</v>
      </c>
      <c r="G86" s="44">
        <v>3.2770000000000001</v>
      </c>
      <c r="H86" s="44">
        <v>8.222999999999999</v>
      </c>
      <c r="I86" s="44">
        <v>4.1739999999999995</v>
      </c>
      <c r="J86" s="44">
        <v>4.2649999999999997</v>
      </c>
      <c r="K86" s="44">
        <v>3.7</v>
      </c>
      <c r="L86" s="44">
        <v>1.9500000000000002</v>
      </c>
      <c r="M86" s="44">
        <v>3.7890000000000006</v>
      </c>
      <c r="N86" s="44">
        <v>3.234</v>
      </c>
      <c r="O86" s="44">
        <v>2.7229999999999999</v>
      </c>
      <c r="P86" s="44">
        <v>2.407</v>
      </c>
      <c r="Q86" s="44">
        <v>11.055999999999999</v>
      </c>
      <c r="S86" s="44">
        <v>201.91700000000003</v>
      </c>
      <c r="T86" s="44">
        <v>6.7930000000000001</v>
      </c>
      <c r="U86" s="44">
        <v>29.688000000000002</v>
      </c>
      <c r="V86" s="44">
        <v>6.3040000000000003</v>
      </c>
      <c r="W86" s="44">
        <v>4.5569999999999995</v>
      </c>
      <c r="X86" s="44">
        <v>18.188999999999997</v>
      </c>
      <c r="Y86" s="44">
        <v>13.055999999999999</v>
      </c>
      <c r="Z86" s="44">
        <v>19.442999999999998</v>
      </c>
      <c r="AA86" s="44">
        <v>20.680000000000003</v>
      </c>
      <c r="AB86" s="44">
        <v>21.056000000000001</v>
      </c>
      <c r="AC86" s="44">
        <v>19.597000000000001</v>
      </c>
      <c r="AD86" s="44">
        <v>19.914000000000001</v>
      </c>
      <c r="AE86" s="44">
        <v>22.64</v>
      </c>
      <c r="AG86" s="44">
        <v>4141.6610000000001</v>
      </c>
      <c r="AH86" s="44">
        <v>22.492999999999999</v>
      </c>
      <c r="AI86" s="44">
        <v>25.003</v>
      </c>
      <c r="AJ86" s="44">
        <v>135.51400000000001</v>
      </c>
      <c r="AK86" s="44">
        <v>331.55700000000002</v>
      </c>
      <c r="AL86" s="44">
        <v>522.36099999999999</v>
      </c>
      <c r="AM86" s="44">
        <v>373.29500000000002</v>
      </c>
      <c r="AN86" s="44">
        <v>438.35</v>
      </c>
      <c r="AO86" s="44">
        <v>555.22800000000007</v>
      </c>
      <c r="AP86" s="44">
        <v>535.48599999999999</v>
      </c>
      <c r="AQ86" s="44">
        <v>363.37800000000004</v>
      </c>
      <c r="AR86" s="44">
        <v>410.05099999999999</v>
      </c>
      <c r="AS86" s="44">
        <v>428.94499999999999</v>
      </c>
      <c r="AU86" s="44">
        <v>7034.6729999999998</v>
      </c>
      <c r="AV86" s="44">
        <v>382.61900000000003</v>
      </c>
      <c r="AW86" s="44">
        <v>143.08600000000001</v>
      </c>
      <c r="AX86" s="44">
        <v>531.51499999999999</v>
      </c>
      <c r="AY86" s="44">
        <v>2395.8339999999998</v>
      </c>
      <c r="AZ86" s="44">
        <v>579.44799999999998</v>
      </c>
      <c r="BA86" s="44">
        <v>350.767</v>
      </c>
      <c r="BB86" s="44">
        <v>231.15799999999999</v>
      </c>
      <c r="BC86" s="44">
        <v>991.97700000000009</v>
      </c>
      <c r="BD86" s="44">
        <v>420.20400000000001</v>
      </c>
      <c r="BE86" s="44">
        <v>481.15199999999999</v>
      </c>
      <c r="BF86" s="44">
        <v>118.52200000000001</v>
      </c>
      <c r="BG86" s="44">
        <v>408.39100000000002</v>
      </c>
      <c r="BI86" s="44">
        <v>4691.8769999999995</v>
      </c>
      <c r="BJ86" s="44">
        <v>0.66199999999999992</v>
      </c>
      <c r="BK86" s="44">
        <v>376.38199999999995</v>
      </c>
      <c r="BL86" s="44">
        <v>673.60399999999993</v>
      </c>
      <c r="BM86" s="44">
        <v>216.017</v>
      </c>
      <c r="BN86" s="44">
        <v>309.83499999999998</v>
      </c>
      <c r="BO86" s="44">
        <v>412.94900000000001</v>
      </c>
      <c r="BP86" s="44">
        <v>158.46199999999999</v>
      </c>
      <c r="BQ86" s="44">
        <v>304.65499999999997</v>
      </c>
      <c r="BR86" s="44">
        <v>72.672999999999988</v>
      </c>
      <c r="BS86" s="44">
        <v>1536.297</v>
      </c>
      <c r="BT86" s="44">
        <v>374.40999999999997</v>
      </c>
      <c r="BU86" s="44">
        <v>255.93100000000001</v>
      </c>
      <c r="BW86" s="44">
        <v>1658.8290000000002</v>
      </c>
      <c r="BX86" s="44">
        <v>47.575000000000003</v>
      </c>
      <c r="BY86" s="44">
        <v>136.81</v>
      </c>
      <c r="BZ86" s="44">
        <v>151.11199999999999</v>
      </c>
      <c r="CA86" s="44">
        <v>35.541999999999994</v>
      </c>
      <c r="CB86" s="44">
        <v>122.355</v>
      </c>
      <c r="CC86" s="44">
        <v>229.30099999999999</v>
      </c>
      <c r="CD86" s="44">
        <v>2.0649999999999999</v>
      </c>
      <c r="CE86" s="44">
        <v>0.17199999999999999</v>
      </c>
      <c r="CF86" s="44">
        <v>0.7589999999999999</v>
      </c>
      <c r="CG86" s="44">
        <v>196.70500000000001</v>
      </c>
      <c r="CH86" s="44">
        <v>191.47400000000002</v>
      </c>
      <c r="CI86" s="44">
        <v>544.95900000000006</v>
      </c>
      <c r="CJ86" s="113"/>
      <c r="CK86" s="44">
        <v>8206.3999599999988</v>
      </c>
      <c r="CL86" s="44">
        <v>488.48500000000001</v>
      </c>
      <c r="CM86" s="44">
        <v>566.30899999999997</v>
      </c>
      <c r="CN86" s="44">
        <v>555.94899999999996</v>
      </c>
      <c r="CO86" s="44">
        <v>1328.5269999999998</v>
      </c>
      <c r="CP86" s="44">
        <v>653.49299999999994</v>
      </c>
      <c r="CQ86" s="44">
        <v>620.37700000000007</v>
      </c>
      <c r="CR86" s="44">
        <v>455.59999999999997</v>
      </c>
      <c r="CS86" s="44">
        <v>337.74021999999997</v>
      </c>
      <c r="CT86" s="44">
        <v>965.98250000000007</v>
      </c>
      <c r="CU86" s="44">
        <v>857.12284999999997</v>
      </c>
      <c r="CV86" s="44">
        <v>711.66224999999997</v>
      </c>
      <c r="CW86" s="44">
        <v>665.15214000000003</v>
      </c>
      <c r="CY86" s="44">
        <v>1946.6981900000003</v>
      </c>
      <c r="CZ86" s="44">
        <v>212.96426000000002</v>
      </c>
      <c r="DA86" s="44">
        <v>194.25892000000002</v>
      </c>
      <c r="DB86" s="44">
        <v>535.4896</v>
      </c>
      <c r="DC86" s="44">
        <v>455.81047000000001</v>
      </c>
      <c r="DD86" s="44">
        <v>283.30040000000002</v>
      </c>
      <c r="DE86" s="44">
        <v>19.705310000000001</v>
      </c>
      <c r="DF86" s="44">
        <v>0.20995</v>
      </c>
      <c r="DG86" s="44">
        <v>0.19893</v>
      </c>
      <c r="DH86" s="44">
        <v>0.40232000000000001</v>
      </c>
      <c r="DI86" s="44">
        <v>224.19707</v>
      </c>
      <c r="DJ86" s="44">
        <v>19.953580000000002</v>
      </c>
      <c r="DK86" s="44">
        <v>0.20738000000000001</v>
      </c>
      <c r="DM86" s="44">
        <v>248.14670999999998</v>
      </c>
      <c r="DN86" s="44">
        <v>0.20211999999999999</v>
      </c>
      <c r="DO86" s="44">
        <v>48.118290000000002</v>
      </c>
      <c r="DP86" s="44">
        <v>30.34525</v>
      </c>
      <c r="DQ86" s="44">
        <v>0.23225000000000001</v>
      </c>
      <c r="DR86" s="44">
        <v>0.22341</v>
      </c>
      <c r="DS86" s="44">
        <v>0.2303</v>
      </c>
      <c r="DT86" s="44">
        <v>47.634920000000001</v>
      </c>
      <c r="DU86" s="44">
        <v>0.21349000000000001</v>
      </c>
      <c r="DV86" s="44">
        <v>0.26266</v>
      </c>
      <c r="DW86" s="44">
        <v>120.21754</v>
      </c>
      <c r="DX86" s="44">
        <v>0.22356000000000001</v>
      </c>
      <c r="DY86" s="44">
        <v>0.24292</v>
      </c>
      <c r="EA86" s="44">
        <v>92.973950000000002</v>
      </c>
      <c r="EB86" s="44">
        <v>59.589229999999993</v>
      </c>
      <c r="EC86" s="44">
        <v>8.4580000000000002E-2</v>
      </c>
      <c r="ED86" s="44">
        <v>31.052759999999999</v>
      </c>
      <c r="EE86" s="44">
        <v>0</v>
      </c>
      <c r="EF86" s="44">
        <v>1.01684</v>
      </c>
      <c r="EG86" s="44">
        <v>0.33883999999999997</v>
      </c>
      <c r="EH86" s="44">
        <v>0</v>
      </c>
      <c r="EI86" s="44">
        <v>0.89170000000000005</v>
      </c>
      <c r="EJ86" s="44">
        <v>0</v>
      </c>
      <c r="EK86" s="44">
        <v>0</v>
      </c>
      <c r="EL86" s="44">
        <v>0</v>
      </c>
      <c r="EM86" s="44">
        <v>0</v>
      </c>
      <c r="EO86" s="44">
        <f>SUM(EO87:EO97)</f>
        <v>390</v>
      </c>
      <c r="EP86" s="44">
        <f>SUM(EP87:EP97)</f>
        <v>2271.7278399999996</v>
      </c>
      <c r="EQ86" s="44">
        <f t="shared" ref="EQ86:FB86" si="122">SUM(EQ87:EQ97)</f>
        <v>55.403769999999994</v>
      </c>
      <c r="ER86" s="44">
        <f t="shared" si="122"/>
        <v>26.136839999999999</v>
      </c>
      <c r="ES86" s="44">
        <f t="shared" si="122"/>
        <v>0.40272000000000002</v>
      </c>
      <c r="ET86" s="44">
        <f t="shared" si="122"/>
        <v>0.51951000000000003</v>
      </c>
      <c r="EU86" s="44">
        <f t="shared" si="122"/>
        <v>1.16144</v>
      </c>
      <c r="EV86" s="44">
        <f t="shared" si="122"/>
        <v>28.57883</v>
      </c>
      <c r="EW86" s="44">
        <f t="shared" si="122"/>
        <v>14.219580000000001</v>
      </c>
      <c r="EX86" s="44">
        <f t="shared" si="122"/>
        <v>2081.3051499999997</v>
      </c>
      <c r="EY86" s="44">
        <f t="shared" si="122"/>
        <v>0</v>
      </c>
      <c r="EZ86" s="44">
        <f t="shared" si="122"/>
        <v>40</v>
      </c>
      <c r="FA86" s="44">
        <f t="shared" si="122"/>
        <v>12</v>
      </c>
      <c r="FB86" s="44">
        <f t="shared" si="122"/>
        <v>12</v>
      </c>
      <c r="FC86" s="49" t="s">
        <v>256</v>
      </c>
      <c r="FE86" s="44">
        <f>SUM(FE87:FE97)</f>
        <v>364</v>
      </c>
      <c r="FF86" s="44">
        <f>SUM(FF87:FF97)</f>
        <v>390</v>
      </c>
      <c r="FG86" s="44">
        <f t="shared" ref="FG86" si="123">SUM(FG87:FG97)</f>
        <v>0</v>
      </c>
      <c r="FH86" s="44">
        <f t="shared" ref="FH86" si="124">SUM(FH87:FH97)</f>
        <v>0</v>
      </c>
      <c r="FI86" s="44">
        <f t="shared" ref="FI86" si="125">SUM(FI87:FI97)</f>
        <v>0</v>
      </c>
      <c r="FJ86" s="44">
        <f t="shared" ref="FJ86" si="126">SUM(FJ87:FJ97)</f>
        <v>0</v>
      </c>
      <c r="FK86" s="44">
        <f t="shared" ref="FK86" si="127">SUM(FK87:FK97)</f>
        <v>0</v>
      </c>
      <c r="FL86" s="44">
        <f t="shared" ref="FL86" si="128">SUM(FL87:FL97)</f>
        <v>0</v>
      </c>
      <c r="FM86" s="44">
        <f t="shared" ref="FM86" si="129">SUM(FM87:FM97)</f>
        <v>0</v>
      </c>
      <c r="FN86" s="44">
        <f t="shared" ref="FN86" si="130">SUM(FN87:FN97)</f>
        <v>0</v>
      </c>
      <c r="FO86" s="44">
        <f t="shared" ref="FO86" si="131">SUM(FO87:FO97)</f>
        <v>0</v>
      </c>
      <c r="FP86" s="44">
        <f t="shared" ref="FP86" si="132">SUM(FP87:FP97)</f>
        <v>0</v>
      </c>
      <c r="FQ86" s="44">
        <f t="shared" ref="FQ86" si="133">SUM(FQ87:FQ97)</f>
        <v>0</v>
      </c>
      <c r="FR86" s="44">
        <f t="shared" ref="FR86" si="134">SUM(FR87:FR97)</f>
        <v>0</v>
      </c>
    </row>
    <row r="87" spans="2:175" hidden="1" outlineLevel="1" x14ac:dyDescent="0.25">
      <c r="B87" s="118">
        <v>118</v>
      </c>
      <c r="C87" s="130" t="s">
        <v>257</v>
      </c>
      <c r="D87" s="105"/>
      <c r="E87" s="44">
        <v>7.8</v>
      </c>
      <c r="F87" s="44">
        <v>0</v>
      </c>
      <c r="G87" s="44">
        <v>0</v>
      </c>
      <c r="H87" s="44">
        <v>0</v>
      </c>
      <c r="I87" s="44">
        <v>0</v>
      </c>
      <c r="J87" s="44">
        <v>0</v>
      </c>
      <c r="K87" s="44">
        <v>0</v>
      </c>
      <c r="L87" s="44">
        <v>0</v>
      </c>
      <c r="M87" s="44">
        <v>0</v>
      </c>
      <c r="N87" s="44">
        <v>0</v>
      </c>
      <c r="O87" s="44">
        <v>0</v>
      </c>
      <c r="P87" s="44">
        <v>0</v>
      </c>
      <c r="Q87" s="44">
        <v>7.8</v>
      </c>
      <c r="S87" s="44">
        <v>97.466000000000008</v>
      </c>
      <c r="T87" s="44">
        <v>2.6560000000000001</v>
      </c>
      <c r="U87" s="44">
        <v>5.282</v>
      </c>
      <c r="V87" s="44">
        <v>2.7959999999999998</v>
      </c>
      <c r="W87" s="44">
        <v>2.7959999999999998</v>
      </c>
      <c r="X87" s="44">
        <v>10.795999999999999</v>
      </c>
      <c r="Y87" s="44">
        <v>10.269</v>
      </c>
      <c r="Z87" s="44">
        <v>10.269</v>
      </c>
      <c r="AA87" s="44">
        <v>10.269</v>
      </c>
      <c r="AB87" s="44">
        <v>10.269</v>
      </c>
      <c r="AC87" s="44">
        <v>10.269</v>
      </c>
      <c r="AD87" s="44">
        <v>10.269</v>
      </c>
      <c r="AE87" s="44">
        <v>11.526</v>
      </c>
      <c r="AG87" s="44">
        <v>35.152999999999999</v>
      </c>
      <c r="AH87" s="44">
        <v>11.526</v>
      </c>
      <c r="AI87" s="44">
        <v>14.61</v>
      </c>
      <c r="AJ87" s="44">
        <v>9.0169999999999995</v>
      </c>
      <c r="AK87" s="44">
        <v>0</v>
      </c>
      <c r="AL87" s="44">
        <v>0</v>
      </c>
      <c r="AM87" s="44">
        <v>0</v>
      </c>
      <c r="AN87" s="44">
        <v>0</v>
      </c>
      <c r="AO87" s="44">
        <v>0</v>
      </c>
      <c r="AP87" s="44">
        <v>0</v>
      </c>
      <c r="AQ87" s="44">
        <v>0</v>
      </c>
      <c r="AR87" s="44">
        <v>0</v>
      </c>
      <c r="AS87" s="44">
        <v>0</v>
      </c>
      <c r="AU87" s="44">
        <v>186.44399999999999</v>
      </c>
      <c r="AV87" s="44">
        <v>0</v>
      </c>
      <c r="AW87" s="44">
        <v>0</v>
      </c>
      <c r="AX87" s="44">
        <v>17.78</v>
      </c>
      <c r="AY87" s="44">
        <v>85.938999999999993</v>
      </c>
      <c r="AZ87" s="44">
        <v>41.47</v>
      </c>
      <c r="BA87" s="44">
        <v>0</v>
      </c>
      <c r="BB87" s="44">
        <v>0</v>
      </c>
      <c r="BC87" s="44">
        <v>0</v>
      </c>
      <c r="BD87" s="44">
        <v>41.255000000000003</v>
      </c>
      <c r="BE87" s="44">
        <v>0</v>
      </c>
      <c r="BF87" s="44">
        <v>0</v>
      </c>
      <c r="BG87" s="44">
        <v>0</v>
      </c>
      <c r="BI87" s="44">
        <v>99.671000000000006</v>
      </c>
      <c r="BJ87" s="44">
        <v>0</v>
      </c>
      <c r="BK87" s="44">
        <v>78.909000000000006</v>
      </c>
      <c r="BL87" s="44">
        <v>0</v>
      </c>
      <c r="BM87" s="44">
        <v>0</v>
      </c>
      <c r="BN87" s="44">
        <v>0</v>
      </c>
      <c r="BO87" s="44">
        <v>9.9550000000000001</v>
      </c>
      <c r="BP87" s="44">
        <v>0</v>
      </c>
      <c r="BQ87" s="44">
        <v>10.807</v>
      </c>
      <c r="BR87" s="44">
        <v>0</v>
      </c>
      <c r="BS87" s="44" t="s">
        <v>168</v>
      </c>
      <c r="BT87" s="44">
        <v>0</v>
      </c>
      <c r="BU87" s="44">
        <v>0</v>
      </c>
      <c r="BW87" s="44">
        <v>149.315</v>
      </c>
      <c r="BX87" s="44">
        <v>14.504</v>
      </c>
      <c r="BY87" s="44">
        <v>4.5949999999999998</v>
      </c>
      <c r="BZ87" s="44">
        <v>0</v>
      </c>
      <c r="CA87" s="44" t="s">
        <v>168</v>
      </c>
      <c r="CB87" s="44" t="s">
        <v>168</v>
      </c>
      <c r="CC87" s="44" t="s">
        <v>168</v>
      </c>
      <c r="CD87" s="44" t="s">
        <v>168</v>
      </c>
      <c r="CE87" s="44" t="s">
        <v>168</v>
      </c>
      <c r="CF87" s="44" t="s">
        <v>168</v>
      </c>
      <c r="CG87" s="44" t="s">
        <v>168</v>
      </c>
      <c r="CH87" s="44" t="s">
        <v>168</v>
      </c>
      <c r="CI87" s="44">
        <v>130.21600000000001</v>
      </c>
      <c r="CJ87" s="113"/>
      <c r="CK87" s="44">
        <v>127.04582999999998</v>
      </c>
      <c r="CL87" s="44">
        <v>37.841999999999999</v>
      </c>
      <c r="CM87" s="44" t="s">
        <v>168</v>
      </c>
      <c r="CN87" s="44">
        <v>0</v>
      </c>
      <c r="CO87" s="44">
        <v>17.779</v>
      </c>
      <c r="CP87" s="44">
        <v>0</v>
      </c>
      <c r="CQ87" s="44">
        <v>9.109</v>
      </c>
      <c r="CR87" s="44">
        <v>26.760999999999999</v>
      </c>
      <c r="CS87" s="44">
        <v>8.7509399999999999</v>
      </c>
      <c r="CT87" s="44">
        <v>8.7053600000000007</v>
      </c>
      <c r="CU87" s="44">
        <v>0</v>
      </c>
      <c r="CV87" s="44">
        <v>0</v>
      </c>
      <c r="CW87" s="44">
        <v>18.09853</v>
      </c>
      <c r="CY87" s="44">
        <v>77.342030000000008</v>
      </c>
      <c r="CZ87" s="44">
        <v>9.4703800000000005</v>
      </c>
      <c r="DA87" s="44">
        <v>0</v>
      </c>
      <c r="DB87" s="44">
        <v>9.4834200000000006</v>
      </c>
      <c r="DC87" s="44">
        <v>19.171119999999998</v>
      </c>
      <c r="DD87" s="44">
        <v>0</v>
      </c>
      <c r="DE87" s="44">
        <v>19.46246</v>
      </c>
      <c r="DF87" s="44">
        <v>0</v>
      </c>
      <c r="DG87" s="45">
        <v>0</v>
      </c>
      <c r="DH87" s="45">
        <v>0</v>
      </c>
      <c r="DI87" s="45">
        <v>0</v>
      </c>
      <c r="DJ87" s="45">
        <v>19.754650000000002</v>
      </c>
      <c r="DK87" s="45">
        <v>0</v>
      </c>
      <c r="DM87" s="44">
        <v>125.4096</v>
      </c>
      <c r="DN87" s="44">
        <v>0</v>
      </c>
      <c r="DO87" s="44">
        <v>47.916620000000002</v>
      </c>
      <c r="DP87" s="44">
        <v>30.087810000000001</v>
      </c>
      <c r="DQ87" s="44">
        <v>0</v>
      </c>
      <c r="DR87" s="44">
        <v>0</v>
      </c>
      <c r="DS87" s="44">
        <v>0</v>
      </c>
      <c r="DT87" s="44">
        <v>47.405169999999998</v>
      </c>
      <c r="DU87" s="45">
        <v>0</v>
      </c>
      <c r="DV87" s="45">
        <v>0</v>
      </c>
      <c r="DW87" s="45">
        <v>0</v>
      </c>
      <c r="DX87" s="45">
        <v>0</v>
      </c>
      <c r="DY87" s="45">
        <v>0</v>
      </c>
      <c r="EA87" s="44">
        <v>90.413669999999996</v>
      </c>
      <c r="EB87" s="44">
        <v>59.360909999999997</v>
      </c>
      <c r="EC87" s="44">
        <v>0</v>
      </c>
      <c r="ED87" s="44">
        <v>31.052759999999999</v>
      </c>
      <c r="EE87" s="44">
        <v>0</v>
      </c>
      <c r="EF87" s="44">
        <v>0</v>
      </c>
      <c r="EG87" s="44">
        <v>0</v>
      </c>
      <c r="EH87" s="44">
        <v>0</v>
      </c>
      <c r="EI87" s="44">
        <v>0</v>
      </c>
      <c r="EJ87" s="45">
        <v>0</v>
      </c>
      <c r="EK87" s="45">
        <v>0</v>
      </c>
      <c r="EL87" s="45">
        <v>0</v>
      </c>
      <c r="EM87" s="45">
        <v>0</v>
      </c>
      <c r="EO87" s="44">
        <f>20*12</f>
        <v>240</v>
      </c>
      <c r="EP87" s="44">
        <f t="shared" ref="EP87:EP129" si="135">SUM(EQ87:FB87)</f>
        <v>180.60682</v>
      </c>
      <c r="EQ87" s="58">
        <v>49.422069999999998</v>
      </c>
      <c r="ER87" s="58">
        <v>25.807169999999999</v>
      </c>
      <c r="ES87" s="58">
        <v>0</v>
      </c>
      <c r="ET87" s="58">
        <v>0</v>
      </c>
      <c r="EU87" s="58">
        <v>0</v>
      </c>
      <c r="EV87" s="58">
        <v>27.158000000000001</v>
      </c>
      <c r="EW87" s="58">
        <v>14.219580000000001</v>
      </c>
      <c r="EX87" s="58">
        <v>0</v>
      </c>
      <c r="EY87" s="58">
        <v>0</v>
      </c>
      <c r="EZ87" s="58">
        <v>40</v>
      </c>
      <c r="FA87" s="58">
        <v>12</v>
      </c>
      <c r="FB87" s="58">
        <v>12</v>
      </c>
      <c r="FC87" s="49"/>
      <c r="FE87" s="44">
        <f>17*12</f>
        <v>204</v>
      </c>
      <c r="FF87" s="44">
        <f>20*12</f>
        <v>240</v>
      </c>
      <c r="FG87" s="58">
        <v>0</v>
      </c>
      <c r="FH87" s="58">
        <v>0</v>
      </c>
      <c r="FI87" s="58">
        <v>0</v>
      </c>
      <c r="FJ87" s="58">
        <v>0</v>
      </c>
      <c r="FK87" s="58">
        <v>0</v>
      </c>
      <c r="FL87" s="58">
        <v>0</v>
      </c>
      <c r="FM87" s="58">
        <v>0</v>
      </c>
      <c r="FN87" s="58">
        <v>0</v>
      </c>
      <c r="FO87" s="58">
        <v>0</v>
      </c>
      <c r="FP87" s="58">
        <v>0</v>
      </c>
      <c r="FQ87" s="58">
        <v>0</v>
      </c>
      <c r="FR87" s="58">
        <v>0</v>
      </c>
      <c r="FS87" s="49" t="s">
        <v>258</v>
      </c>
    </row>
    <row r="88" spans="2:175" hidden="1" outlineLevel="1" x14ac:dyDescent="0.25">
      <c r="B88" s="118">
        <v>119</v>
      </c>
      <c r="C88" s="130" t="s">
        <v>259</v>
      </c>
      <c r="D88" s="105"/>
      <c r="E88" s="44">
        <v>1.4380000000000002</v>
      </c>
      <c r="F88" s="44">
        <v>0</v>
      </c>
      <c r="G88" s="44">
        <v>0</v>
      </c>
      <c r="H88" s="44">
        <v>0</v>
      </c>
      <c r="I88" s="44">
        <v>0</v>
      </c>
      <c r="J88" s="44">
        <v>1.052</v>
      </c>
      <c r="K88" s="44">
        <v>0.38600000000000001</v>
      </c>
      <c r="L88" s="44">
        <v>0</v>
      </c>
      <c r="M88" s="44">
        <v>0</v>
      </c>
      <c r="N88" s="44">
        <v>0</v>
      </c>
      <c r="O88" s="44">
        <v>0</v>
      </c>
      <c r="P88" s="44">
        <v>0</v>
      </c>
      <c r="Q88" s="44">
        <v>0</v>
      </c>
      <c r="S88" s="44">
        <v>0</v>
      </c>
      <c r="T88" s="44">
        <v>0</v>
      </c>
      <c r="U88" s="44">
        <v>0</v>
      </c>
      <c r="V88" s="44">
        <v>0</v>
      </c>
      <c r="W88" s="44">
        <v>0</v>
      </c>
      <c r="X88" s="44">
        <v>0</v>
      </c>
      <c r="Y88" s="44">
        <v>0</v>
      </c>
      <c r="Z88" s="44">
        <v>0</v>
      </c>
      <c r="AA88" s="44">
        <v>0</v>
      </c>
      <c r="AB88" s="44">
        <v>0</v>
      </c>
      <c r="AC88" s="44">
        <v>0</v>
      </c>
      <c r="AD88" s="44">
        <v>0</v>
      </c>
      <c r="AE88" s="44">
        <v>0</v>
      </c>
      <c r="AG88" s="44">
        <v>7.0260000000000007</v>
      </c>
      <c r="AH88" s="44">
        <v>0.53500000000000003</v>
      </c>
      <c r="AI88" s="44">
        <v>0.97499999999999998</v>
      </c>
      <c r="AJ88" s="44">
        <v>0.39300000000000002</v>
      </c>
      <c r="AK88" s="44">
        <v>0.53400000000000003</v>
      </c>
      <c r="AL88" s="44">
        <v>0.53100000000000003</v>
      </c>
      <c r="AM88" s="44">
        <v>0.52300000000000002</v>
      </c>
      <c r="AN88" s="44">
        <v>0.61</v>
      </c>
      <c r="AO88" s="44">
        <v>0.437</v>
      </c>
      <c r="AP88" s="44">
        <v>0.38300000000000001</v>
      </c>
      <c r="AQ88" s="44">
        <v>0.72499999999999998</v>
      </c>
      <c r="AR88" s="44">
        <v>0</v>
      </c>
      <c r="AS88" s="44">
        <v>1.38</v>
      </c>
      <c r="AU88" s="44">
        <v>4.9859999999999998</v>
      </c>
      <c r="AV88" s="44">
        <v>0</v>
      </c>
      <c r="AW88" s="44">
        <v>0.45700000000000002</v>
      </c>
      <c r="AX88" s="44">
        <v>0.437</v>
      </c>
      <c r="AY88" s="44">
        <v>0.438</v>
      </c>
      <c r="AZ88" s="44">
        <v>0.46700000000000003</v>
      </c>
      <c r="BA88" s="44">
        <v>0.52800000000000002</v>
      </c>
      <c r="BB88" s="44">
        <v>0.503</v>
      </c>
      <c r="BC88" s="44">
        <v>0.45200000000000001</v>
      </c>
      <c r="BD88" s="44">
        <v>0.42899999999999999</v>
      </c>
      <c r="BE88" s="44">
        <v>0.41899999999999998</v>
      </c>
      <c r="BF88" s="44">
        <v>0.40500000000000003</v>
      </c>
      <c r="BG88" s="44">
        <v>0.45100000000000001</v>
      </c>
      <c r="BI88" s="44">
        <v>5.3639999999999999</v>
      </c>
      <c r="BJ88" s="44">
        <v>0.47</v>
      </c>
      <c r="BK88" s="44">
        <v>0.41899999999999998</v>
      </c>
      <c r="BL88" s="44">
        <v>0.40600000000000003</v>
      </c>
      <c r="BM88" s="44">
        <v>0.437</v>
      </c>
      <c r="BN88" s="44">
        <v>0.90300000000000002</v>
      </c>
      <c r="BO88" s="44">
        <v>0</v>
      </c>
      <c r="BP88" s="44">
        <v>0.47499999999999998</v>
      </c>
      <c r="BQ88" s="44">
        <v>0.46300000000000002</v>
      </c>
      <c r="BR88" s="44">
        <v>0.44500000000000001</v>
      </c>
      <c r="BS88" s="44">
        <v>0.44600000000000001</v>
      </c>
      <c r="BT88" s="44">
        <v>0.45</v>
      </c>
      <c r="BU88" s="44">
        <v>0.45</v>
      </c>
      <c r="BW88" s="44">
        <v>3.0920000000000001</v>
      </c>
      <c r="BX88" s="44">
        <v>0.49299999999999999</v>
      </c>
      <c r="BY88" s="44">
        <v>0.46300000000000002</v>
      </c>
      <c r="BZ88" s="44">
        <v>0.41099999999999998</v>
      </c>
      <c r="CA88" s="44">
        <v>0.251</v>
      </c>
      <c r="CB88" s="44">
        <v>0.215</v>
      </c>
      <c r="CC88" s="44">
        <v>0.17199999999999999</v>
      </c>
      <c r="CD88" s="44">
        <v>0.191</v>
      </c>
      <c r="CE88" s="44">
        <v>0.17199999999999999</v>
      </c>
      <c r="CF88" s="44">
        <v>0.17199999999999999</v>
      </c>
      <c r="CG88" s="44">
        <v>0.20499999999999999</v>
      </c>
      <c r="CH88" s="44">
        <v>0.17499999999999999</v>
      </c>
      <c r="CI88" s="44">
        <v>0.17199999999999999</v>
      </c>
      <c r="CJ88" s="113"/>
      <c r="CK88" s="44">
        <v>2.3658099999999997</v>
      </c>
      <c r="CL88" s="44">
        <v>0.20599999999999999</v>
      </c>
      <c r="CM88" s="44">
        <v>0.184</v>
      </c>
      <c r="CN88" s="44">
        <v>0.19700000000000001</v>
      </c>
      <c r="CO88" s="44">
        <v>0.17599999999999999</v>
      </c>
      <c r="CP88" s="44">
        <v>0.17899999999999999</v>
      </c>
      <c r="CQ88" s="44">
        <v>0.192</v>
      </c>
      <c r="CR88" s="44">
        <v>0.20799999999999999</v>
      </c>
      <c r="CS88" s="44">
        <v>0.19861000000000001</v>
      </c>
      <c r="CT88" s="44">
        <v>0.25477</v>
      </c>
      <c r="CU88" s="44">
        <v>0.19112000000000001</v>
      </c>
      <c r="CV88" s="44">
        <v>0.19625000000000001</v>
      </c>
      <c r="CW88" s="44">
        <v>0.18306</v>
      </c>
      <c r="CY88" s="44">
        <v>2.4635700000000003</v>
      </c>
      <c r="CZ88" s="44">
        <v>0.20005000000000001</v>
      </c>
      <c r="DA88" s="44">
        <v>0.18679999999999999</v>
      </c>
      <c r="DB88" s="44">
        <v>0.18826000000000001</v>
      </c>
      <c r="DC88" s="44">
        <v>0.19472</v>
      </c>
      <c r="DD88" s="44">
        <v>0.20188</v>
      </c>
      <c r="DE88" s="44">
        <v>0.24285000000000001</v>
      </c>
      <c r="DF88" s="44">
        <v>0.20995</v>
      </c>
      <c r="DG88" s="45">
        <v>0.19893</v>
      </c>
      <c r="DH88" s="45">
        <v>0.22331999999999999</v>
      </c>
      <c r="DI88" s="45">
        <v>0.21049999999999999</v>
      </c>
      <c r="DJ88" s="45">
        <v>0.19893</v>
      </c>
      <c r="DK88" s="45">
        <v>0.20738000000000001</v>
      </c>
      <c r="DM88" s="44">
        <v>2.7371099999999999</v>
      </c>
      <c r="DN88" s="44">
        <v>0.20211999999999999</v>
      </c>
      <c r="DO88" s="44">
        <v>0.20166999999999999</v>
      </c>
      <c r="DP88" s="44">
        <v>0.25744</v>
      </c>
      <c r="DQ88" s="44">
        <v>0.23225000000000001</v>
      </c>
      <c r="DR88" s="44">
        <v>0.22341</v>
      </c>
      <c r="DS88" s="44">
        <v>0.2303</v>
      </c>
      <c r="DT88" s="44">
        <v>0.22975000000000001</v>
      </c>
      <c r="DU88" s="45">
        <v>0.21349000000000001</v>
      </c>
      <c r="DV88" s="45">
        <v>0.26266</v>
      </c>
      <c r="DW88" s="45">
        <v>0.21754000000000001</v>
      </c>
      <c r="DX88" s="45">
        <v>0.22356000000000001</v>
      </c>
      <c r="DY88" s="45">
        <v>0.24292</v>
      </c>
      <c r="EA88" s="44">
        <v>2.41384</v>
      </c>
      <c r="EB88" s="44">
        <v>0.22832</v>
      </c>
      <c r="EC88" s="44">
        <v>8.4580000000000002E-2</v>
      </c>
      <c r="ED88" s="44">
        <v>0</v>
      </c>
      <c r="EE88" s="44">
        <v>0</v>
      </c>
      <c r="EF88" s="44">
        <v>1.01684</v>
      </c>
      <c r="EG88" s="44">
        <v>0.33883999999999997</v>
      </c>
      <c r="EH88" s="44">
        <v>0</v>
      </c>
      <c r="EI88" s="44">
        <v>0.74526000000000003</v>
      </c>
      <c r="EJ88" s="45">
        <v>0</v>
      </c>
      <c r="EK88" s="45">
        <v>0</v>
      </c>
      <c r="EL88" s="45">
        <v>0</v>
      </c>
      <c r="EM88" s="45">
        <v>0</v>
      </c>
      <c r="EO88" s="44">
        <f>0.5*12</f>
        <v>6</v>
      </c>
      <c r="EP88" s="44">
        <f t="shared" si="135"/>
        <v>2.3936000000000002</v>
      </c>
      <c r="EQ88" s="58">
        <v>0.33169999999999999</v>
      </c>
      <c r="ER88" s="58">
        <v>0.32967000000000002</v>
      </c>
      <c r="ES88" s="58">
        <v>0.40272000000000002</v>
      </c>
      <c r="ET88" s="58">
        <v>0.51951000000000003</v>
      </c>
      <c r="EU88" s="58">
        <v>0.38606999999999997</v>
      </c>
      <c r="EV88" s="58">
        <v>0.42393000000000003</v>
      </c>
      <c r="EW88" s="58">
        <v>0</v>
      </c>
      <c r="EX88" s="58">
        <v>0</v>
      </c>
      <c r="EY88" s="58">
        <v>0</v>
      </c>
      <c r="EZ88" s="58">
        <v>0</v>
      </c>
      <c r="FA88" s="58">
        <v>0</v>
      </c>
      <c r="FB88" s="58">
        <v>0</v>
      </c>
      <c r="FC88" s="49"/>
      <c r="FE88" s="44">
        <f>0.5*12</f>
        <v>6</v>
      </c>
      <c r="FF88" s="44">
        <f>0.5*12</f>
        <v>6</v>
      </c>
      <c r="FG88" s="58">
        <v>0</v>
      </c>
      <c r="FH88" s="58">
        <v>0</v>
      </c>
      <c r="FI88" s="58">
        <v>0</v>
      </c>
      <c r="FJ88" s="58">
        <v>0</v>
      </c>
      <c r="FK88" s="58">
        <v>0</v>
      </c>
      <c r="FL88" s="58">
        <v>0</v>
      </c>
      <c r="FM88" s="58">
        <v>0</v>
      </c>
      <c r="FN88" s="58">
        <v>0</v>
      </c>
      <c r="FO88" s="58">
        <v>0</v>
      </c>
      <c r="FP88" s="58">
        <v>0</v>
      </c>
      <c r="FQ88" s="58">
        <v>0</v>
      </c>
      <c r="FR88" s="58">
        <v>0</v>
      </c>
    </row>
    <row r="89" spans="2:175" hidden="1" outlineLevel="1" x14ac:dyDescent="0.25">
      <c r="B89" s="118">
        <v>122</v>
      </c>
      <c r="C89" s="130" t="s">
        <v>260</v>
      </c>
      <c r="D89" s="105"/>
      <c r="E89" s="44">
        <v>3.5009999999999999</v>
      </c>
      <c r="F89" s="44">
        <v>0</v>
      </c>
      <c r="G89" s="44">
        <v>0</v>
      </c>
      <c r="H89" s="44">
        <v>3.5009999999999999</v>
      </c>
      <c r="I89" s="44">
        <v>0</v>
      </c>
      <c r="J89" s="44">
        <v>0</v>
      </c>
      <c r="K89" s="44">
        <v>0</v>
      </c>
      <c r="L89" s="44">
        <v>0</v>
      </c>
      <c r="M89" s="44">
        <v>0</v>
      </c>
      <c r="N89" s="44">
        <v>0</v>
      </c>
      <c r="O89" s="44">
        <v>0</v>
      </c>
      <c r="P89" s="44">
        <v>0</v>
      </c>
      <c r="Q89" s="44">
        <v>0</v>
      </c>
      <c r="S89" s="44">
        <v>4.7720000000000002</v>
      </c>
      <c r="T89" s="44">
        <v>0</v>
      </c>
      <c r="U89" s="44">
        <v>0</v>
      </c>
      <c r="V89" s="44">
        <v>0</v>
      </c>
      <c r="W89" s="44">
        <v>0</v>
      </c>
      <c r="X89" s="44">
        <v>0</v>
      </c>
      <c r="Y89" s="44">
        <v>1.149</v>
      </c>
      <c r="Z89" s="44">
        <v>0</v>
      </c>
      <c r="AA89" s="44">
        <v>0</v>
      </c>
      <c r="AB89" s="44">
        <v>1.2</v>
      </c>
      <c r="AC89" s="44">
        <v>0</v>
      </c>
      <c r="AD89" s="44">
        <v>0</v>
      </c>
      <c r="AE89" s="44">
        <v>2.423</v>
      </c>
      <c r="AG89" s="44">
        <v>0.91700000000000004</v>
      </c>
      <c r="AH89" s="44">
        <v>0</v>
      </c>
      <c r="AI89" s="44">
        <v>0</v>
      </c>
      <c r="AJ89" s="44">
        <v>0</v>
      </c>
      <c r="AK89" s="44">
        <v>0</v>
      </c>
      <c r="AL89" s="44">
        <v>0</v>
      </c>
      <c r="AM89" s="44">
        <v>0</v>
      </c>
      <c r="AN89" s="44">
        <v>0</v>
      </c>
      <c r="AO89" s="44">
        <v>0.91700000000000004</v>
      </c>
      <c r="AP89" s="44">
        <v>0</v>
      </c>
      <c r="AQ89" s="44">
        <v>0</v>
      </c>
      <c r="AR89" s="44">
        <v>0</v>
      </c>
      <c r="AS89" s="44">
        <v>0</v>
      </c>
      <c r="AU89" s="44">
        <v>3.8019999999999996</v>
      </c>
      <c r="AV89" s="44">
        <v>0</v>
      </c>
      <c r="AW89" s="44">
        <v>0</v>
      </c>
      <c r="AX89" s="44">
        <v>0</v>
      </c>
      <c r="AY89" s="44">
        <v>0</v>
      </c>
      <c r="AZ89" s="44">
        <v>0</v>
      </c>
      <c r="BA89" s="44">
        <v>2.7959999999999998</v>
      </c>
      <c r="BB89" s="44">
        <v>1.006</v>
      </c>
      <c r="BC89" s="44">
        <v>0</v>
      </c>
      <c r="BD89" s="44">
        <v>0</v>
      </c>
      <c r="BE89" s="44">
        <v>0</v>
      </c>
      <c r="BF89" s="44">
        <v>0</v>
      </c>
      <c r="BG89" s="44">
        <v>0</v>
      </c>
      <c r="BI89" s="44">
        <v>9.8159999999999989</v>
      </c>
      <c r="BJ89" s="44">
        <v>0</v>
      </c>
      <c r="BK89" s="44">
        <v>0</v>
      </c>
      <c r="BL89" s="44">
        <v>0</v>
      </c>
      <c r="BM89" s="44">
        <v>0</v>
      </c>
      <c r="BN89" s="44">
        <v>0</v>
      </c>
      <c r="BO89" s="44">
        <v>0</v>
      </c>
      <c r="BP89" s="44">
        <v>0</v>
      </c>
      <c r="BQ89" s="44">
        <v>0</v>
      </c>
      <c r="BR89" s="44">
        <v>3.1309999999999998</v>
      </c>
      <c r="BS89" s="44">
        <v>0</v>
      </c>
      <c r="BT89" s="44">
        <v>0</v>
      </c>
      <c r="BU89" s="44">
        <v>6.6849999999999996</v>
      </c>
      <c r="BW89" s="44">
        <v>0</v>
      </c>
      <c r="BX89" s="44">
        <v>0</v>
      </c>
      <c r="BY89" s="44" t="s">
        <v>168</v>
      </c>
      <c r="BZ89" s="44" t="s">
        <v>168</v>
      </c>
      <c r="CA89" s="44" t="s">
        <v>168</v>
      </c>
      <c r="CB89" s="44" t="s">
        <v>168</v>
      </c>
      <c r="CC89" s="44" t="s">
        <v>168</v>
      </c>
      <c r="CD89" s="44" t="s">
        <v>168</v>
      </c>
      <c r="CE89" s="44" t="s">
        <v>168</v>
      </c>
      <c r="CF89" s="44" t="s">
        <v>168</v>
      </c>
      <c r="CG89" s="44" t="s">
        <v>168</v>
      </c>
      <c r="CH89" s="44" t="s">
        <v>168</v>
      </c>
      <c r="CI89" s="44" t="s">
        <v>168</v>
      </c>
      <c r="CJ89" s="113"/>
      <c r="CK89" s="44">
        <v>3.5606300000000002</v>
      </c>
      <c r="CL89" s="44">
        <v>0</v>
      </c>
      <c r="CM89" s="44" t="s">
        <v>168</v>
      </c>
      <c r="CN89" s="44">
        <v>0</v>
      </c>
      <c r="CO89" s="44">
        <v>0</v>
      </c>
      <c r="CP89" s="44">
        <v>0</v>
      </c>
      <c r="CQ89" s="44">
        <v>0</v>
      </c>
      <c r="CR89" s="44">
        <v>0</v>
      </c>
      <c r="CS89" s="44">
        <v>0</v>
      </c>
      <c r="CT89" s="44">
        <v>0</v>
      </c>
      <c r="CU89" s="44">
        <v>0</v>
      </c>
      <c r="CV89" s="44">
        <v>0</v>
      </c>
      <c r="CW89" s="44">
        <v>3.5606300000000002</v>
      </c>
      <c r="CY89" s="44">
        <v>0</v>
      </c>
      <c r="CZ89" s="44">
        <v>0</v>
      </c>
      <c r="DA89" s="44">
        <v>0</v>
      </c>
      <c r="DB89" s="44">
        <v>0</v>
      </c>
      <c r="DC89" s="44">
        <v>0</v>
      </c>
      <c r="DD89" s="44">
        <v>0</v>
      </c>
      <c r="DE89" s="44">
        <v>0</v>
      </c>
      <c r="DF89" s="44">
        <v>0</v>
      </c>
      <c r="DG89" s="45">
        <v>0</v>
      </c>
      <c r="DH89" s="45">
        <v>0</v>
      </c>
      <c r="DI89" s="45">
        <v>0</v>
      </c>
      <c r="DJ89" s="45">
        <v>0</v>
      </c>
      <c r="DK89" s="45">
        <v>0</v>
      </c>
      <c r="DM89" s="44">
        <v>0</v>
      </c>
      <c r="DN89" s="44">
        <v>0</v>
      </c>
      <c r="DO89" s="44">
        <v>0</v>
      </c>
      <c r="DP89" s="44">
        <v>0</v>
      </c>
      <c r="DQ89" s="44">
        <v>0</v>
      </c>
      <c r="DR89" s="44">
        <v>0</v>
      </c>
      <c r="DS89" s="44">
        <v>0</v>
      </c>
      <c r="DT89" s="44">
        <v>0</v>
      </c>
      <c r="DU89" s="45">
        <v>0</v>
      </c>
      <c r="DV89" s="45">
        <v>0</v>
      </c>
      <c r="DW89" s="45">
        <v>0</v>
      </c>
      <c r="DX89" s="45">
        <v>0</v>
      </c>
      <c r="DY89" s="45">
        <v>0</v>
      </c>
      <c r="EA89" s="44">
        <v>0</v>
      </c>
      <c r="EB89" s="44">
        <v>0</v>
      </c>
      <c r="EC89" s="44">
        <v>0</v>
      </c>
      <c r="ED89" s="44">
        <v>0</v>
      </c>
      <c r="EE89" s="44">
        <v>0</v>
      </c>
      <c r="EF89" s="44">
        <v>0</v>
      </c>
      <c r="EG89" s="44">
        <v>0</v>
      </c>
      <c r="EH89" s="44">
        <v>0</v>
      </c>
      <c r="EI89" s="44">
        <v>0</v>
      </c>
      <c r="EJ89" s="45">
        <v>0</v>
      </c>
      <c r="EK89" s="45">
        <v>0</v>
      </c>
      <c r="EL89" s="45">
        <v>0</v>
      </c>
      <c r="EM89" s="45">
        <v>0</v>
      </c>
      <c r="EO89" s="44">
        <v>2</v>
      </c>
      <c r="EP89" s="44">
        <f t="shared" si="135"/>
        <v>1.77227</v>
      </c>
      <c r="EQ89" s="58">
        <v>0</v>
      </c>
      <c r="ER89" s="58">
        <v>0</v>
      </c>
      <c r="ES89" s="58">
        <v>0</v>
      </c>
      <c r="ET89" s="58">
        <v>0</v>
      </c>
      <c r="EU89" s="58">
        <v>0.77537</v>
      </c>
      <c r="EV89" s="58">
        <v>0.99690000000000001</v>
      </c>
      <c r="EW89" s="58">
        <v>0</v>
      </c>
      <c r="EX89" s="58">
        <v>0</v>
      </c>
      <c r="EY89" s="58">
        <v>0</v>
      </c>
      <c r="EZ89" s="58">
        <v>0</v>
      </c>
      <c r="FA89" s="58">
        <v>0</v>
      </c>
      <c r="FB89" s="58">
        <v>0</v>
      </c>
      <c r="FC89" s="49"/>
      <c r="FE89" s="44">
        <v>2</v>
      </c>
      <c r="FF89" s="44">
        <v>2</v>
      </c>
      <c r="FG89" s="58">
        <v>0</v>
      </c>
      <c r="FH89" s="58">
        <v>0</v>
      </c>
      <c r="FI89" s="58">
        <v>0</v>
      </c>
      <c r="FJ89" s="58">
        <v>0</v>
      </c>
      <c r="FK89" s="58">
        <v>0</v>
      </c>
      <c r="FL89" s="58">
        <v>0</v>
      </c>
      <c r="FM89" s="58">
        <v>0</v>
      </c>
      <c r="FN89" s="58">
        <v>0</v>
      </c>
      <c r="FO89" s="58">
        <v>0</v>
      </c>
      <c r="FP89" s="58">
        <v>0</v>
      </c>
      <c r="FQ89" s="58">
        <v>0</v>
      </c>
      <c r="FR89" s="58">
        <v>0</v>
      </c>
    </row>
    <row r="90" spans="2:175" hidden="1" outlineLevel="1" x14ac:dyDescent="0.25">
      <c r="B90" s="118">
        <v>123</v>
      </c>
      <c r="C90" s="130" t="s">
        <v>261</v>
      </c>
      <c r="D90" s="105"/>
      <c r="E90" s="44">
        <v>0</v>
      </c>
      <c r="F90" s="44">
        <v>0</v>
      </c>
      <c r="G90" s="44">
        <v>0</v>
      </c>
      <c r="H90" s="44">
        <v>0</v>
      </c>
      <c r="I90" s="44">
        <v>0</v>
      </c>
      <c r="J90" s="44">
        <v>0</v>
      </c>
      <c r="K90" s="44">
        <v>0</v>
      </c>
      <c r="L90" s="44">
        <v>0</v>
      </c>
      <c r="M90" s="44">
        <v>0</v>
      </c>
      <c r="N90" s="44">
        <v>0</v>
      </c>
      <c r="O90" s="44">
        <v>0</v>
      </c>
      <c r="P90" s="44">
        <v>0</v>
      </c>
      <c r="Q90" s="44">
        <v>0</v>
      </c>
      <c r="S90" s="44">
        <v>49.239000000000004</v>
      </c>
      <c r="T90" s="44">
        <v>0</v>
      </c>
      <c r="U90" s="44">
        <v>7.2460000000000004</v>
      </c>
      <c r="V90" s="44">
        <v>0</v>
      </c>
      <c r="W90" s="44">
        <v>0</v>
      </c>
      <c r="X90" s="44">
        <v>0</v>
      </c>
      <c r="Y90" s="44">
        <v>0</v>
      </c>
      <c r="Z90" s="44">
        <v>3.9049999999999998</v>
      </c>
      <c r="AA90" s="44">
        <v>8.2240000000000002</v>
      </c>
      <c r="AB90" s="44">
        <v>7.2089999999999996</v>
      </c>
      <c r="AC90" s="44">
        <v>7.9649999999999999</v>
      </c>
      <c r="AD90" s="44">
        <v>8.0229999999999997</v>
      </c>
      <c r="AE90" s="44">
        <v>6.6669999999999998</v>
      </c>
      <c r="AG90" s="44">
        <v>13.481</v>
      </c>
      <c r="AH90" s="44">
        <v>6.83</v>
      </c>
      <c r="AI90" s="44">
        <v>6.5030000000000001</v>
      </c>
      <c r="AJ90" s="44">
        <v>0</v>
      </c>
      <c r="AK90" s="44">
        <v>0</v>
      </c>
      <c r="AL90" s="44">
        <v>0</v>
      </c>
      <c r="AM90" s="44">
        <v>0</v>
      </c>
      <c r="AN90" s="44">
        <v>0</v>
      </c>
      <c r="AO90" s="44">
        <v>0</v>
      </c>
      <c r="AP90" s="44">
        <v>0</v>
      </c>
      <c r="AQ90" s="44">
        <v>0</v>
      </c>
      <c r="AR90" s="44">
        <v>0</v>
      </c>
      <c r="AS90" s="44">
        <v>0.14799999999999999</v>
      </c>
      <c r="AU90" s="44">
        <v>0.89600000000000002</v>
      </c>
      <c r="AV90" s="44">
        <v>0</v>
      </c>
      <c r="AW90" s="44">
        <v>0.109</v>
      </c>
      <c r="AX90" s="44">
        <v>0.113</v>
      </c>
      <c r="AY90" s="44">
        <v>0</v>
      </c>
      <c r="AZ90" s="44">
        <v>3.3000000000000002E-2</v>
      </c>
      <c r="BA90" s="44">
        <v>0.13</v>
      </c>
      <c r="BB90" s="44">
        <v>0.25800000000000001</v>
      </c>
      <c r="BC90" s="44">
        <v>0.14699999999999999</v>
      </c>
      <c r="BD90" s="44">
        <v>1.6E-2</v>
      </c>
      <c r="BE90" s="44">
        <v>0.09</v>
      </c>
      <c r="BF90" s="44">
        <v>0</v>
      </c>
      <c r="BG90" s="44">
        <v>0</v>
      </c>
      <c r="BI90" s="44">
        <v>0.89399999999999991</v>
      </c>
      <c r="BJ90" s="44">
        <v>0.192</v>
      </c>
      <c r="BK90" s="44">
        <v>0</v>
      </c>
      <c r="BL90" s="44">
        <v>0</v>
      </c>
      <c r="BM90" s="44">
        <v>5.1999999999999998E-2</v>
      </c>
      <c r="BN90" s="44">
        <v>0.09</v>
      </c>
      <c r="BO90" s="44">
        <v>0</v>
      </c>
      <c r="BP90" s="44">
        <v>0.09</v>
      </c>
      <c r="BQ90" s="44">
        <v>8.8999999999999996E-2</v>
      </c>
      <c r="BR90" s="44">
        <v>0</v>
      </c>
      <c r="BS90" s="44">
        <v>0.14599999999999999</v>
      </c>
      <c r="BT90" s="44">
        <v>3.4000000000000002E-2</v>
      </c>
      <c r="BU90" s="44">
        <v>0.20100000000000001</v>
      </c>
      <c r="BW90" s="44">
        <v>0.47599999999999998</v>
      </c>
      <c r="BX90" s="44">
        <v>0</v>
      </c>
      <c r="BY90" s="44">
        <v>0.47</v>
      </c>
      <c r="BZ90" s="44" t="s">
        <v>168</v>
      </c>
      <c r="CA90" s="44">
        <v>6.0000000000000001E-3</v>
      </c>
      <c r="CB90" s="44" t="s">
        <v>168</v>
      </c>
      <c r="CC90" s="44" t="s">
        <v>168</v>
      </c>
      <c r="CD90" s="44" t="s">
        <v>168</v>
      </c>
      <c r="CE90" s="44" t="s">
        <v>168</v>
      </c>
      <c r="CF90" s="44" t="s">
        <v>168</v>
      </c>
      <c r="CG90" s="44" t="s">
        <v>168</v>
      </c>
      <c r="CH90" s="44" t="s">
        <v>168</v>
      </c>
      <c r="CI90" s="44" t="s">
        <v>168</v>
      </c>
      <c r="CJ90" s="113"/>
      <c r="CK90" s="44">
        <v>0</v>
      </c>
      <c r="CL90" s="44">
        <v>0</v>
      </c>
      <c r="CM90" s="44" t="s">
        <v>168</v>
      </c>
      <c r="CN90" s="44">
        <v>0</v>
      </c>
      <c r="CO90" s="44">
        <v>0</v>
      </c>
      <c r="CP90" s="44">
        <v>0</v>
      </c>
      <c r="CQ90" s="44">
        <v>0</v>
      </c>
      <c r="CR90" s="44">
        <v>0</v>
      </c>
      <c r="CS90" s="44">
        <v>0</v>
      </c>
      <c r="CT90" s="44">
        <v>0</v>
      </c>
      <c r="CU90" s="44">
        <v>0</v>
      </c>
      <c r="CV90" s="44">
        <v>0</v>
      </c>
      <c r="CW90" s="44">
        <v>0</v>
      </c>
      <c r="CY90" s="44">
        <v>0</v>
      </c>
      <c r="CZ90" s="44">
        <v>0</v>
      </c>
      <c r="DA90" s="44">
        <v>0</v>
      </c>
      <c r="DB90" s="44">
        <v>0</v>
      </c>
      <c r="DC90" s="44">
        <v>0</v>
      </c>
      <c r="DD90" s="44">
        <v>0</v>
      </c>
      <c r="DE90" s="44">
        <v>0</v>
      </c>
      <c r="DF90" s="44">
        <v>0</v>
      </c>
      <c r="DG90" s="45">
        <v>0</v>
      </c>
      <c r="DH90" s="45">
        <v>0</v>
      </c>
      <c r="DI90" s="45">
        <v>0</v>
      </c>
      <c r="DJ90" s="45">
        <v>0</v>
      </c>
      <c r="DK90" s="45">
        <v>0</v>
      </c>
      <c r="DM90" s="44">
        <v>0</v>
      </c>
      <c r="DN90" s="44">
        <v>0</v>
      </c>
      <c r="DO90" s="44">
        <v>0</v>
      </c>
      <c r="DP90" s="44">
        <v>0</v>
      </c>
      <c r="DQ90" s="44">
        <v>0</v>
      </c>
      <c r="DR90" s="44">
        <v>0</v>
      </c>
      <c r="DS90" s="44">
        <v>0</v>
      </c>
      <c r="DT90" s="44">
        <v>0</v>
      </c>
      <c r="DU90" s="45">
        <v>0</v>
      </c>
      <c r="DV90" s="45">
        <v>0</v>
      </c>
      <c r="DW90" s="45">
        <v>0</v>
      </c>
      <c r="DX90" s="45">
        <v>0</v>
      </c>
      <c r="DY90" s="45">
        <v>0</v>
      </c>
      <c r="EA90" s="44">
        <v>0.14643999999999999</v>
      </c>
      <c r="EB90" s="44">
        <v>0</v>
      </c>
      <c r="EC90" s="44">
        <v>0</v>
      </c>
      <c r="ED90" s="44">
        <v>0</v>
      </c>
      <c r="EE90" s="44">
        <v>0</v>
      </c>
      <c r="EF90" s="44">
        <v>0</v>
      </c>
      <c r="EG90" s="44">
        <v>0</v>
      </c>
      <c r="EH90" s="44">
        <v>0</v>
      </c>
      <c r="EI90" s="44">
        <v>0.14643999999999999</v>
      </c>
      <c r="EJ90" s="45">
        <v>0</v>
      </c>
      <c r="EK90" s="45">
        <v>0</v>
      </c>
      <c r="EL90" s="45">
        <v>0</v>
      </c>
      <c r="EM90" s="45">
        <v>0</v>
      </c>
      <c r="EO90" s="44">
        <v>2</v>
      </c>
      <c r="EP90" s="44">
        <f t="shared" si="135"/>
        <v>0</v>
      </c>
      <c r="EQ90" s="58">
        <v>0</v>
      </c>
      <c r="ER90" s="58">
        <v>0</v>
      </c>
      <c r="ES90" s="58">
        <v>0</v>
      </c>
      <c r="ET90" s="58">
        <v>0</v>
      </c>
      <c r="EU90" s="58">
        <v>0</v>
      </c>
      <c r="EV90" s="58">
        <v>0</v>
      </c>
      <c r="EW90" s="58">
        <v>0</v>
      </c>
      <c r="EX90" s="58">
        <v>0</v>
      </c>
      <c r="EY90" s="58">
        <v>0</v>
      </c>
      <c r="EZ90" s="58">
        <v>0</v>
      </c>
      <c r="FA90" s="58">
        <v>0</v>
      </c>
      <c r="FB90" s="58">
        <v>0</v>
      </c>
      <c r="FC90" s="49"/>
      <c r="FE90" s="44">
        <v>2</v>
      </c>
      <c r="FF90" s="44">
        <v>2</v>
      </c>
      <c r="FG90" s="58">
        <v>0</v>
      </c>
      <c r="FH90" s="58">
        <v>0</v>
      </c>
      <c r="FI90" s="58">
        <v>0</v>
      </c>
      <c r="FJ90" s="58">
        <v>0</v>
      </c>
      <c r="FK90" s="58">
        <v>0</v>
      </c>
      <c r="FL90" s="58">
        <v>0</v>
      </c>
      <c r="FM90" s="58">
        <v>0</v>
      </c>
      <c r="FN90" s="58">
        <v>0</v>
      </c>
      <c r="FO90" s="58">
        <v>0</v>
      </c>
      <c r="FP90" s="58">
        <v>0</v>
      </c>
      <c r="FQ90" s="58">
        <v>0</v>
      </c>
      <c r="FR90" s="58">
        <v>0</v>
      </c>
    </row>
    <row r="91" spans="2:175" hidden="1" outlineLevel="1" x14ac:dyDescent="0.25">
      <c r="B91" s="118">
        <v>124</v>
      </c>
      <c r="C91" s="130" t="s">
        <v>262</v>
      </c>
      <c r="D91" s="105"/>
      <c r="E91" s="44">
        <v>1.2429999999999999</v>
      </c>
      <c r="F91" s="44">
        <v>0</v>
      </c>
      <c r="G91" s="44">
        <v>0</v>
      </c>
      <c r="H91" s="44">
        <v>0</v>
      </c>
      <c r="I91" s="44">
        <v>0</v>
      </c>
      <c r="J91" s="44">
        <v>3.7999999999999999E-2</v>
      </c>
      <c r="K91" s="44">
        <v>4.1000000000000002E-2</v>
      </c>
      <c r="L91" s="44">
        <v>4.1000000000000002E-2</v>
      </c>
      <c r="M91" s="44">
        <v>1</v>
      </c>
      <c r="N91" s="44">
        <v>4.1000000000000002E-2</v>
      </c>
      <c r="O91" s="44">
        <v>4.1000000000000002E-2</v>
      </c>
      <c r="P91" s="44">
        <v>4.1000000000000002E-2</v>
      </c>
      <c r="Q91" s="44">
        <v>0</v>
      </c>
      <c r="S91" s="44">
        <v>0.48299999999999993</v>
      </c>
      <c r="T91" s="44">
        <v>4.1000000000000002E-2</v>
      </c>
      <c r="U91" s="44">
        <v>4.1000000000000002E-2</v>
      </c>
      <c r="V91" s="44">
        <v>0</v>
      </c>
      <c r="W91" s="44">
        <v>3.7999999999999999E-2</v>
      </c>
      <c r="X91" s="44">
        <v>9.0999999999999998E-2</v>
      </c>
      <c r="Y91" s="44">
        <v>0</v>
      </c>
      <c r="Z91" s="44">
        <v>4.4999999999999998E-2</v>
      </c>
      <c r="AA91" s="44">
        <v>4.4999999999999998E-2</v>
      </c>
      <c r="AB91" s="44">
        <v>4.4999999999999998E-2</v>
      </c>
      <c r="AC91" s="44">
        <v>9.1999999999999998E-2</v>
      </c>
      <c r="AD91" s="44">
        <v>0</v>
      </c>
      <c r="AE91" s="44">
        <v>4.4999999999999998E-2</v>
      </c>
      <c r="AG91" s="44">
        <v>0.122</v>
      </c>
      <c r="AH91" s="44">
        <v>0</v>
      </c>
      <c r="AI91" s="44">
        <v>4.5999999999999999E-2</v>
      </c>
      <c r="AJ91" s="44">
        <v>7.5999999999999998E-2</v>
      </c>
      <c r="AK91" s="44">
        <v>0</v>
      </c>
      <c r="AL91" s="44">
        <v>0</v>
      </c>
      <c r="AM91" s="44">
        <v>0</v>
      </c>
      <c r="AN91" s="44">
        <v>0</v>
      </c>
      <c r="AO91" s="44">
        <v>0</v>
      </c>
      <c r="AP91" s="44">
        <v>0</v>
      </c>
      <c r="AQ91" s="44">
        <v>0</v>
      </c>
      <c r="AR91" s="44">
        <v>0</v>
      </c>
      <c r="AS91" s="44">
        <v>0</v>
      </c>
      <c r="AU91" s="44">
        <v>0</v>
      </c>
      <c r="AV91" s="44">
        <v>0</v>
      </c>
      <c r="AW91" s="44">
        <v>0</v>
      </c>
      <c r="AX91" s="44">
        <v>0</v>
      </c>
      <c r="AY91" s="44">
        <v>0</v>
      </c>
      <c r="AZ91" s="44">
        <v>0</v>
      </c>
      <c r="BA91" s="44">
        <v>0</v>
      </c>
      <c r="BB91" s="44">
        <v>0</v>
      </c>
      <c r="BC91" s="44">
        <v>0</v>
      </c>
      <c r="BD91" s="44">
        <v>0</v>
      </c>
      <c r="BE91" s="44">
        <v>0</v>
      </c>
      <c r="BF91" s="44">
        <v>0</v>
      </c>
      <c r="BG91" s="44">
        <v>0</v>
      </c>
      <c r="BI91" s="44">
        <v>0</v>
      </c>
      <c r="BJ91" s="44">
        <v>0</v>
      </c>
      <c r="BK91" s="44">
        <v>0</v>
      </c>
      <c r="BL91" s="44">
        <v>0</v>
      </c>
      <c r="BM91" s="44">
        <v>0</v>
      </c>
      <c r="BN91" s="44">
        <v>0</v>
      </c>
      <c r="BO91" s="44">
        <v>0</v>
      </c>
      <c r="BP91" s="44">
        <v>0</v>
      </c>
      <c r="BQ91" s="44">
        <v>0</v>
      </c>
      <c r="BR91" s="44">
        <v>0</v>
      </c>
      <c r="BS91" s="44">
        <v>0</v>
      </c>
      <c r="BT91" s="44">
        <v>0</v>
      </c>
      <c r="BU91" s="44">
        <v>0</v>
      </c>
      <c r="BW91" s="44">
        <v>0</v>
      </c>
      <c r="BX91" s="44">
        <v>0</v>
      </c>
      <c r="BY91" s="44">
        <v>0</v>
      </c>
      <c r="BZ91" s="44">
        <v>0</v>
      </c>
      <c r="CA91" s="44">
        <v>0</v>
      </c>
      <c r="CB91" s="44">
        <v>0</v>
      </c>
      <c r="CC91" s="44">
        <v>0</v>
      </c>
      <c r="CD91" s="44">
        <v>0</v>
      </c>
      <c r="CE91" s="44">
        <v>0</v>
      </c>
      <c r="CF91" s="44">
        <v>0</v>
      </c>
      <c r="CG91" s="44">
        <v>0</v>
      </c>
      <c r="CH91" s="44">
        <v>0</v>
      </c>
      <c r="CI91" s="44">
        <v>0</v>
      </c>
      <c r="CJ91" s="113"/>
      <c r="CK91" s="44">
        <v>0</v>
      </c>
      <c r="CL91" s="44">
        <v>0</v>
      </c>
      <c r="CM91" s="44">
        <v>0</v>
      </c>
      <c r="CN91" s="44">
        <v>0</v>
      </c>
      <c r="CO91" s="44">
        <v>0</v>
      </c>
      <c r="CP91" s="44">
        <v>0</v>
      </c>
      <c r="CQ91" s="44">
        <v>0</v>
      </c>
      <c r="CR91" s="44">
        <v>0</v>
      </c>
      <c r="CS91" s="44">
        <v>0</v>
      </c>
      <c r="CT91" s="44">
        <v>0</v>
      </c>
      <c r="CU91" s="44">
        <v>0</v>
      </c>
      <c r="CV91" s="44">
        <v>0</v>
      </c>
      <c r="CW91" s="44">
        <v>0</v>
      </c>
      <c r="CY91" s="44">
        <v>0</v>
      </c>
      <c r="CZ91" s="44">
        <v>0</v>
      </c>
      <c r="DA91" s="44">
        <v>0</v>
      </c>
      <c r="DB91" s="44">
        <v>0</v>
      </c>
      <c r="DC91" s="44">
        <v>0</v>
      </c>
      <c r="DD91" s="44">
        <v>0</v>
      </c>
      <c r="DE91" s="44">
        <v>0</v>
      </c>
      <c r="DF91" s="44">
        <v>0</v>
      </c>
      <c r="DG91" s="45">
        <v>0</v>
      </c>
      <c r="DH91" s="45">
        <v>0</v>
      </c>
      <c r="DI91" s="45">
        <v>0</v>
      </c>
      <c r="DJ91" s="45">
        <v>0</v>
      </c>
      <c r="DK91" s="45">
        <v>0</v>
      </c>
      <c r="DM91" s="44">
        <v>0</v>
      </c>
      <c r="DN91" s="44">
        <v>0</v>
      </c>
      <c r="DO91" s="44">
        <v>0</v>
      </c>
      <c r="DP91" s="44">
        <v>0</v>
      </c>
      <c r="DQ91" s="44">
        <v>0</v>
      </c>
      <c r="DR91" s="44">
        <v>0</v>
      </c>
      <c r="DS91" s="44">
        <v>0</v>
      </c>
      <c r="DT91" s="44">
        <v>0</v>
      </c>
      <c r="DU91" s="45">
        <v>0</v>
      </c>
      <c r="DV91" s="45">
        <v>0</v>
      </c>
      <c r="DW91" s="45">
        <v>0</v>
      </c>
      <c r="DX91" s="45">
        <v>0</v>
      </c>
      <c r="DY91" s="45">
        <v>0</v>
      </c>
      <c r="EA91" s="44">
        <v>0</v>
      </c>
      <c r="EB91" s="44">
        <v>0</v>
      </c>
      <c r="EC91" s="44">
        <v>0</v>
      </c>
      <c r="ED91" s="44">
        <v>0</v>
      </c>
      <c r="EE91" s="44">
        <v>0</v>
      </c>
      <c r="EF91" s="44">
        <v>0</v>
      </c>
      <c r="EG91" s="44">
        <v>0</v>
      </c>
      <c r="EH91" s="44">
        <v>0</v>
      </c>
      <c r="EI91" s="44">
        <v>0</v>
      </c>
      <c r="EJ91" s="45">
        <v>0</v>
      </c>
      <c r="EK91" s="45">
        <v>0</v>
      </c>
      <c r="EL91" s="45">
        <v>0</v>
      </c>
      <c r="EM91" s="45">
        <v>0</v>
      </c>
      <c r="EO91" s="44">
        <v>0</v>
      </c>
      <c r="EP91" s="44">
        <f t="shared" si="135"/>
        <v>0</v>
      </c>
      <c r="EQ91" s="58">
        <v>0</v>
      </c>
      <c r="ER91" s="58">
        <v>0</v>
      </c>
      <c r="ES91" s="58">
        <v>0</v>
      </c>
      <c r="ET91" s="58">
        <v>0</v>
      </c>
      <c r="EU91" s="58">
        <v>0</v>
      </c>
      <c r="EV91" s="58">
        <v>0</v>
      </c>
      <c r="EW91" s="58">
        <v>0</v>
      </c>
      <c r="EX91" s="58">
        <v>0</v>
      </c>
      <c r="EY91" s="58">
        <v>0</v>
      </c>
      <c r="EZ91" s="58">
        <v>0</v>
      </c>
      <c r="FA91" s="58">
        <v>0</v>
      </c>
      <c r="FB91" s="58">
        <v>0</v>
      </c>
      <c r="FC91" s="49"/>
      <c r="FE91" s="44">
        <v>0</v>
      </c>
      <c r="FF91" s="44">
        <v>0</v>
      </c>
      <c r="FG91" s="58">
        <v>0</v>
      </c>
      <c r="FH91" s="58">
        <v>0</v>
      </c>
      <c r="FI91" s="58">
        <v>0</v>
      </c>
      <c r="FJ91" s="58">
        <v>0</v>
      </c>
      <c r="FK91" s="58">
        <v>0</v>
      </c>
      <c r="FL91" s="58">
        <v>0</v>
      </c>
      <c r="FM91" s="58">
        <v>0</v>
      </c>
      <c r="FN91" s="58">
        <v>0</v>
      </c>
      <c r="FO91" s="58">
        <v>0</v>
      </c>
      <c r="FP91" s="58">
        <v>0</v>
      </c>
      <c r="FQ91" s="58">
        <v>0</v>
      </c>
      <c r="FR91" s="58">
        <v>0</v>
      </c>
    </row>
    <row r="92" spans="2:175" hidden="1" outlineLevel="1" x14ac:dyDescent="0.25">
      <c r="B92" s="118">
        <v>125</v>
      </c>
      <c r="C92" s="130" t="s">
        <v>263</v>
      </c>
      <c r="D92" s="105"/>
      <c r="E92" s="44">
        <v>12.292999999999999</v>
      </c>
      <c r="F92" s="44">
        <v>0.7</v>
      </c>
      <c r="G92" s="44">
        <v>1.036</v>
      </c>
      <c r="H92" s="44">
        <v>1.06</v>
      </c>
      <c r="I92" s="44">
        <v>1.1970000000000001</v>
      </c>
      <c r="J92" s="44">
        <v>1.151</v>
      </c>
      <c r="K92" s="44">
        <v>0.77500000000000002</v>
      </c>
      <c r="L92" s="44">
        <v>0.70599999999999996</v>
      </c>
      <c r="M92" s="44">
        <v>0.64400000000000002</v>
      </c>
      <c r="N92" s="44">
        <v>0.97099999999999997</v>
      </c>
      <c r="O92" s="44">
        <v>0.85699999999999998</v>
      </c>
      <c r="P92" s="44">
        <v>1.845</v>
      </c>
      <c r="Q92" s="44">
        <v>1.351</v>
      </c>
      <c r="S92" s="44">
        <v>14.477</v>
      </c>
      <c r="T92" s="44">
        <v>1.7110000000000001</v>
      </c>
      <c r="U92" s="44">
        <v>1.7310000000000001</v>
      </c>
      <c r="V92" s="44">
        <v>1.93</v>
      </c>
      <c r="W92" s="44">
        <v>1.7230000000000001</v>
      </c>
      <c r="X92" s="44">
        <v>1.8620000000000001</v>
      </c>
      <c r="Y92" s="44">
        <v>1.012</v>
      </c>
      <c r="Z92" s="44">
        <v>0.60599999999999998</v>
      </c>
      <c r="AA92" s="44">
        <v>0.71899999999999997</v>
      </c>
      <c r="AB92" s="44">
        <v>0.55900000000000005</v>
      </c>
      <c r="AC92" s="44">
        <v>0.84599999999999997</v>
      </c>
      <c r="AD92" s="44">
        <v>0.69899999999999995</v>
      </c>
      <c r="AE92" s="44">
        <v>1.079</v>
      </c>
      <c r="AG92" s="44">
        <v>4.3369999999999997</v>
      </c>
      <c r="AH92" s="44">
        <v>1.284</v>
      </c>
      <c r="AI92" s="44">
        <v>1.869</v>
      </c>
      <c r="AJ92" s="44">
        <v>0.76400000000000001</v>
      </c>
      <c r="AK92" s="44">
        <v>0.42</v>
      </c>
      <c r="AL92" s="44">
        <v>0</v>
      </c>
      <c r="AM92" s="44">
        <v>0</v>
      </c>
      <c r="AN92" s="44">
        <v>0</v>
      </c>
      <c r="AO92" s="44">
        <v>0</v>
      </c>
      <c r="AP92" s="44">
        <v>0</v>
      </c>
      <c r="AQ92" s="44">
        <v>0</v>
      </c>
      <c r="AR92" s="44">
        <v>0</v>
      </c>
      <c r="AS92" s="44">
        <v>0</v>
      </c>
      <c r="AU92" s="44">
        <v>0</v>
      </c>
      <c r="AV92" s="44">
        <v>0</v>
      </c>
      <c r="AW92" s="44">
        <v>0</v>
      </c>
      <c r="AX92" s="44">
        <v>0</v>
      </c>
      <c r="AY92" s="44">
        <v>0</v>
      </c>
      <c r="AZ92" s="44">
        <v>0</v>
      </c>
      <c r="BA92" s="44">
        <v>0</v>
      </c>
      <c r="BB92" s="44">
        <v>0</v>
      </c>
      <c r="BC92" s="44">
        <v>0</v>
      </c>
      <c r="BD92" s="44">
        <v>0</v>
      </c>
      <c r="BE92" s="44">
        <v>0</v>
      </c>
      <c r="BF92" s="44">
        <v>0</v>
      </c>
      <c r="BG92" s="44">
        <v>0</v>
      </c>
      <c r="BI92" s="44">
        <v>0</v>
      </c>
      <c r="BJ92" s="44">
        <v>0</v>
      </c>
      <c r="BK92" s="44">
        <v>0</v>
      </c>
      <c r="BL92" s="44">
        <v>0</v>
      </c>
      <c r="BM92" s="44">
        <v>0</v>
      </c>
      <c r="BN92" s="44">
        <v>0</v>
      </c>
      <c r="BO92" s="44">
        <v>0</v>
      </c>
      <c r="BP92" s="44">
        <v>0</v>
      </c>
      <c r="BQ92" s="44">
        <v>0</v>
      </c>
      <c r="BR92" s="44">
        <v>0</v>
      </c>
      <c r="BS92" s="44">
        <v>0</v>
      </c>
      <c r="BT92" s="44">
        <v>0</v>
      </c>
      <c r="BU92" s="44">
        <v>0</v>
      </c>
      <c r="BW92" s="44">
        <v>0</v>
      </c>
      <c r="BX92" s="44">
        <v>0</v>
      </c>
      <c r="BY92" s="44">
        <v>0</v>
      </c>
      <c r="BZ92" s="44">
        <v>0</v>
      </c>
      <c r="CA92" s="44">
        <v>0</v>
      </c>
      <c r="CB92" s="44">
        <v>0</v>
      </c>
      <c r="CC92" s="44">
        <v>0</v>
      </c>
      <c r="CD92" s="44">
        <v>0</v>
      </c>
      <c r="CE92" s="44">
        <v>0</v>
      </c>
      <c r="CF92" s="44">
        <v>0</v>
      </c>
      <c r="CG92" s="44">
        <v>0</v>
      </c>
      <c r="CH92" s="44">
        <v>0</v>
      </c>
      <c r="CI92" s="44">
        <v>0</v>
      </c>
      <c r="CJ92" s="113"/>
      <c r="CK92" s="44">
        <v>0</v>
      </c>
      <c r="CL92" s="44">
        <v>0</v>
      </c>
      <c r="CM92" s="44">
        <v>0</v>
      </c>
      <c r="CN92" s="44">
        <v>0</v>
      </c>
      <c r="CO92" s="44">
        <v>0</v>
      </c>
      <c r="CP92" s="44">
        <v>0</v>
      </c>
      <c r="CQ92" s="44">
        <v>0</v>
      </c>
      <c r="CR92" s="44">
        <v>0</v>
      </c>
      <c r="CS92" s="44">
        <v>0</v>
      </c>
      <c r="CT92" s="44">
        <v>0</v>
      </c>
      <c r="CU92" s="44">
        <v>0</v>
      </c>
      <c r="CV92" s="44">
        <v>0</v>
      </c>
      <c r="CW92" s="44">
        <v>0</v>
      </c>
      <c r="CY92" s="44">
        <v>0</v>
      </c>
      <c r="CZ92" s="44">
        <v>0</v>
      </c>
      <c r="DA92" s="44">
        <v>0</v>
      </c>
      <c r="DB92" s="44">
        <v>0</v>
      </c>
      <c r="DC92" s="44">
        <v>0</v>
      </c>
      <c r="DD92" s="44">
        <v>0</v>
      </c>
      <c r="DE92" s="44">
        <v>0</v>
      </c>
      <c r="DF92" s="44">
        <v>0</v>
      </c>
      <c r="DG92" s="45">
        <v>0</v>
      </c>
      <c r="DH92" s="45">
        <v>0</v>
      </c>
      <c r="DI92" s="45">
        <v>0</v>
      </c>
      <c r="DJ92" s="45">
        <v>0</v>
      </c>
      <c r="DK92" s="45">
        <v>0</v>
      </c>
      <c r="DM92" s="44">
        <v>0</v>
      </c>
      <c r="DN92" s="44">
        <v>0</v>
      </c>
      <c r="DO92" s="44">
        <v>0</v>
      </c>
      <c r="DP92" s="44">
        <v>0</v>
      </c>
      <c r="DQ92" s="44">
        <v>0</v>
      </c>
      <c r="DR92" s="44">
        <v>0</v>
      </c>
      <c r="DS92" s="44">
        <v>0</v>
      </c>
      <c r="DT92" s="44">
        <v>0</v>
      </c>
      <c r="DU92" s="45">
        <v>0</v>
      </c>
      <c r="DV92" s="45">
        <v>0</v>
      </c>
      <c r="DW92" s="45">
        <v>0</v>
      </c>
      <c r="DX92" s="45">
        <v>0</v>
      </c>
      <c r="DY92" s="45">
        <v>0</v>
      </c>
      <c r="EA92" s="44">
        <v>0</v>
      </c>
      <c r="EB92" s="44">
        <v>0</v>
      </c>
      <c r="EC92" s="44">
        <v>0</v>
      </c>
      <c r="ED92" s="44">
        <v>0</v>
      </c>
      <c r="EE92" s="44">
        <v>0</v>
      </c>
      <c r="EF92" s="44">
        <v>0</v>
      </c>
      <c r="EG92" s="44">
        <v>0</v>
      </c>
      <c r="EH92" s="44">
        <v>0</v>
      </c>
      <c r="EI92" s="44">
        <v>0</v>
      </c>
      <c r="EJ92" s="45">
        <v>0</v>
      </c>
      <c r="EK92" s="45">
        <v>0</v>
      </c>
      <c r="EL92" s="45">
        <v>0</v>
      </c>
      <c r="EM92" s="45">
        <v>0</v>
      </c>
      <c r="EO92" s="44">
        <v>0</v>
      </c>
      <c r="EP92" s="44">
        <f t="shared" si="135"/>
        <v>0</v>
      </c>
      <c r="EQ92" s="58">
        <v>0</v>
      </c>
      <c r="ER92" s="58">
        <v>0</v>
      </c>
      <c r="ES92" s="58">
        <v>0</v>
      </c>
      <c r="ET92" s="58">
        <v>0</v>
      </c>
      <c r="EU92" s="58">
        <v>0</v>
      </c>
      <c r="EV92" s="58">
        <v>0</v>
      </c>
      <c r="EW92" s="58">
        <v>0</v>
      </c>
      <c r="EX92" s="58">
        <v>0</v>
      </c>
      <c r="EY92" s="58">
        <v>0</v>
      </c>
      <c r="EZ92" s="58">
        <v>0</v>
      </c>
      <c r="FA92" s="58">
        <v>0</v>
      </c>
      <c r="FB92" s="58">
        <v>0</v>
      </c>
      <c r="FC92" s="49"/>
      <c r="FE92" s="44">
        <v>0</v>
      </c>
      <c r="FF92" s="44">
        <v>0</v>
      </c>
      <c r="FG92" s="58">
        <v>0</v>
      </c>
      <c r="FH92" s="58">
        <v>0</v>
      </c>
      <c r="FI92" s="58">
        <v>0</v>
      </c>
      <c r="FJ92" s="58">
        <v>0</v>
      </c>
      <c r="FK92" s="58">
        <v>0</v>
      </c>
      <c r="FL92" s="58">
        <v>0</v>
      </c>
      <c r="FM92" s="58">
        <v>0</v>
      </c>
      <c r="FN92" s="58">
        <v>0</v>
      </c>
      <c r="FO92" s="58">
        <v>0</v>
      </c>
      <c r="FP92" s="58">
        <v>0</v>
      </c>
      <c r="FQ92" s="58">
        <v>0</v>
      </c>
      <c r="FR92" s="58">
        <v>0</v>
      </c>
    </row>
    <row r="93" spans="2:175" hidden="1" outlineLevel="1" x14ac:dyDescent="0.25">
      <c r="B93" s="118">
        <v>126</v>
      </c>
      <c r="C93" s="130" t="s">
        <v>264</v>
      </c>
      <c r="D93" s="105"/>
      <c r="E93" s="44">
        <v>10.968</v>
      </c>
      <c r="F93" s="44">
        <v>0.85</v>
      </c>
      <c r="G93" s="44">
        <v>1.2050000000000001</v>
      </c>
      <c r="H93" s="44">
        <v>0.215</v>
      </c>
      <c r="I93" s="44">
        <v>1.6739999999999999</v>
      </c>
      <c r="J93" s="44">
        <v>1.022</v>
      </c>
      <c r="K93" s="44">
        <v>0.873</v>
      </c>
      <c r="L93" s="44">
        <v>1.2030000000000001</v>
      </c>
      <c r="M93" s="44">
        <v>0.80100000000000005</v>
      </c>
      <c r="N93" s="44">
        <v>0.878</v>
      </c>
      <c r="O93" s="44">
        <v>0.82099999999999995</v>
      </c>
      <c r="P93" s="44">
        <v>0.52100000000000002</v>
      </c>
      <c r="Q93" s="44">
        <v>0.90500000000000003</v>
      </c>
      <c r="S93" s="44">
        <v>8.911999999999999</v>
      </c>
      <c r="T93" s="44">
        <v>0.38500000000000001</v>
      </c>
      <c r="U93" s="44">
        <v>0.38800000000000001</v>
      </c>
      <c r="V93" s="44">
        <v>0.38500000000000001</v>
      </c>
      <c r="W93" s="44">
        <v>0</v>
      </c>
      <c r="X93" s="44">
        <v>3.67</v>
      </c>
      <c r="Y93" s="44">
        <v>0</v>
      </c>
      <c r="Z93" s="44">
        <v>1.43</v>
      </c>
      <c r="AA93" s="44">
        <v>0.42299999999999999</v>
      </c>
      <c r="AB93" s="44">
        <v>0.96</v>
      </c>
      <c r="AC93" s="44">
        <v>0.42499999999999999</v>
      </c>
      <c r="AD93" s="44">
        <v>0.42299999999999999</v>
      </c>
      <c r="AE93" s="44">
        <v>0.42299999999999999</v>
      </c>
      <c r="AG93" s="44">
        <v>2.6829999999999998</v>
      </c>
      <c r="AH93" s="44">
        <v>1.3180000000000001</v>
      </c>
      <c r="AI93" s="44">
        <v>0</v>
      </c>
      <c r="AJ93" s="44">
        <v>0.23400000000000001</v>
      </c>
      <c r="AK93" s="44">
        <v>0</v>
      </c>
      <c r="AL93" s="44">
        <v>0</v>
      </c>
      <c r="AM93" s="44">
        <v>1.131</v>
      </c>
      <c r="AN93" s="44">
        <v>0</v>
      </c>
      <c r="AO93" s="44">
        <v>0</v>
      </c>
      <c r="AP93" s="44">
        <v>0</v>
      </c>
      <c r="AQ93" s="44">
        <v>0</v>
      </c>
      <c r="AR93" s="44">
        <v>0</v>
      </c>
      <c r="AS93" s="44">
        <v>0</v>
      </c>
      <c r="AU93" s="44">
        <v>0</v>
      </c>
      <c r="AV93" s="44">
        <v>0</v>
      </c>
      <c r="AW93" s="44">
        <v>0</v>
      </c>
      <c r="AX93" s="44">
        <v>0</v>
      </c>
      <c r="AY93" s="44">
        <v>0</v>
      </c>
      <c r="AZ93" s="44">
        <v>0</v>
      </c>
      <c r="BA93" s="44">
        <v>0</v>
      </c>
      <c r="BB93" s="44">
        <v>0</v>
      </c>
      <c r="BC93" s="44">
        <v>0</v>
      </c>
      <c r="BD93" s="44">
        <v>0</v>
      </c>
      <c r="BE93" s="44">
        <v>0</v>
      </c>
      <c r="BF93" s="44">
        <v>0</v>
      </c>
      <c r="BG93" s="44">
        <v>0</v>
      </c>
      <c r="BI93" s="44">
        <v>0</v>
      </c>
      <c r="BJ93" s="44">
        <v>0</v>
      </c>
      <c r="BK93" s="44">
        <v>0</v>
      </c>
      <c r="BL93" s="44">
        <v>0</v>
      </c>
      <c r="BM93" s="44">
        <v>0</v>
      </c>
      <c r="BN93" s="44">
        <v>0</v>
      </c>
      <c r="BO93" s="44">
        <v>0</v>
      </c>
      <c r="BP93" s="44">
        <v>0</v>
      </c>
      <c r="BQ93" s="44">
        <v>0</v>
      </c>
      <c r="BR93" s="44">
        <v>0</v>
      </c>
      <c r="BS93" s="44">
        <v>0</v>
      </c>
      <c r="BT93" s="44">
        <v>0</v>
      </c>
      <c r="BU93" s="44">
        <v>0</v>
      </c>
      <c r="BW93" s="44">
        <v>0</v>
      </c>
      <c r="BX93" s="44">
        <v>0</v>
      </c>
      <c r="BY93" s="44">
        <v>0</v>
      </c>
      <c r="BZ93" s="44">
        <v>0</v>
      </c>
      <c r="CA93" s="44">
        <v>0</v>
      </c>
      <c r="CB93" s="44">
        <v>0</v>
      </c>
      <c r="CC93" s="44">
        <v>0</v>
      </c>
      <c r="CD93" s="44">
        <v>0</v>
      </c>
      <c r="CE93" s="44">
        <v>0</v>
      </c>
      <c r="CF93" s="44">
        <v>0</v>
      </c>
      <c r="CG93" s="44">
        <v>0</v>
      </c>
      <c r="CH93" s="44">
        <v>0</v>
      </c>
      <c r="CI93" s="44">
        <v>0</v>
      </c>
      <c r="CJ93" s="113"/>
      <c r="CK93" s="44">
        <v>0</v>
      </c>
      <c r="CL93" s="44">
        <v>0</v>
      </c>
      <c r="CM93" s="44">
        <v>0</v>
      </c>
      <c r="CN93" s="44">
        <v>0</v>
      </c>
      <c r="CO93" s="44">
        <v>0</v>
      </c>
      <c r="CP93" s="44">
        <v>0</v>
      </c>
      <c r="CQ93" s="44">
        <v>0</v>
      </c>
      <c r="CR93" s="44">
        <v>0</v>
      </c>
      <c r="CS93" s="44">
        <v>0</v>
      </c>
      <c r="CT93" s="44">
        <v>0</v>
      </c>
      <c r="CU93" s="44">
        <v>0</v>
      </c>
      <c r="CV93" s="44">
        <v>0</v>
      </c>
      <c r="CW93" s="44">
        <v>0</v>
      </c>
      <c r="CY93" s="44">
        <v>0</v>
      </c>
      <c r="CZ93" s="44">
        <v>0</v>
      </c>
      <c r="DA93" s="44">
        <v>0</v>
      </c>
      <c r="DB93" s="44">
        <v>0</v>
      </c>
      <c r="DC93" s="44">
        <v>0</v>
      </c>
      <c r="DD93" s="44">
        <v>0</v>
      </c>
      <c r="DE93" s="44">
        <v>0</v>
      </c>
      <c r="DF93" s="44">
        <v>0</v>
      </c>
      <c r="DG93" s="45">
        <v>0</v>
      </c>
      <c r="DH93" s="45">
        <v>0</v>
      </c>
      <c r="DI93" s="45">
        <v>0</v>
      </c>
      <c r="DJ93" s="45">
        <v>0</v>
      </c>
      <c r="DK93" s="45">
        <v>0</v>
      </c>
      <c r="DM93" s="44">
        <v>0</v>
      </c>
      <c r="DN93" s="44">
        <v>0</v>
      </c>
      <c r="DO93" s="44">
        <v>0</v>
      </c>
      <c r="DP93" s="44">
        <v>0</v>
      </c>
      <c r="DQ93" s="44">
        <v>0</v>
      </c>
      <c r="DR93" s="44">
        <v>0</v>
      </c>
      <c r="DS93" s="44">
        <v>0</v>
      </c>
      <c r="DT93" s="44">
        <v>0</v>
      </c>
      <c r="DU93" s="45">
        <v>0</v>
      </c>
      <c r="DV93" s="45">
        <v>0</v>
      </c>
      <c r="DW93" s="45">
        <v>0</v>
      </c>
      <c r="DX93" s="45">
        <v>0</v>
      </c>
      <c r="DY93" s="45">
        <v>0</v>
      </c>
      <c r="EA93" s="44">
        <v>0</v>
      </c>
      <c r="EB93" s="44">
        <v>0</v>
      </c>
      <c r="EC93" s="44">
        <v>0</v>
      </c>
      <c r="ED93" s="44">
        <v>0</v>
      </c>
      <c r="EE93" s="44">
        <v>0</v>
      </c>
      <c r="EF93" s="44">
        <v>0</v>
      </c>
      <c r="EG93" s="44">
        <v>0</v>
      </c>
      <c r="EH93" s="44">
        <v>0</v>
      </c>
      <c r="EI93" s="44">
        <v>0</v>
      </c>
      <c r="EJ93" s="45">
        <v>0</v>
      </c>
      <c r="EK93" s="45">
        <v>0</v>
      </c>
      <c r="EL93" s="45">
        <v>0</v>
      </c>
      <c r="EM93" s="45">
        <v>0</v>
      </c>
      <c r="EO93" s="44">
        <v>0</v>
      </c>
      <c r="EP93" s="44">
        <f t="shared" si="135"/>
        <v>0</v>
      </c>
      <c r="EQ93" s="58">
        <v>0</v>
      </c>
      <c r="ER93" s="58">
        <v>0</v>
      </c>
      <c r="ES93" s="58">
        <v>0</v>
      </c>
      <c r="ET93" s="58">
        <v>0</v>
      </c>
      <c r="EU93" s="58">
        <v>0</v>
      </c>
      <c r="EV93" s="58">
        <v>0</v>
      </c>
      <c r="EW93" s="58">
        <v>0</v>
      </c>
      <c r="EX93" s="58">
        <v>0</v>
      </c>
      <c r="EY93" s="58">
        <v>0</v>
      </c>
      <c r="EZ93" s="58">
        <v>0</v>
      </c>
      <c r="FA93" s="58">
        <v>0</v>
      </c>
      <c r="FB93" s="58">
        <v>0</v>
      </c>
      <c r="FC93" s="49"/>
      <c r="FE93" s="44">
        <v>0</v>
      </c>
      <c r="FF93" s="44">
        <v>0</v>
      </c>
      <c r="FG93" s="58">
        <v>0</v>
      </c>
      <c r="FH93" s="58">
        <v>0</v>
      </c>
      <c r="FI93" s="58">
        <v>0</v>
      </c>
      <c r="FJ93" s="58">
        <v>0</v>
      </c>
      <c r="FK93" s="58">
        <v>0</v>
      </c>
      <c r="FL93" s="58">
        <v>0</v>
      </c>
      <c r="FM93" s="58">
        <v>0</v>
      </c>
      <c r="FN93" s="58">
        <v>0</v>
      </c>
      <c r="FO93" s="58">
        <v>0</v>
      </c>
      <c r="FP93" s="58">
        <v>0</v>
      </c>
      <c r="FQ93" s="58">
        <v>0</v>
      </c>
      <c r="FR93" s="58">
        <v>0</v>
      </c>
    </row>
    <row r="94" spans="2:175" hidden="1" outlineLevel="1" x14ac:dyDescent="0.25">
      <c r="B94" s="118">
        <v>127</v>
      </c>
      <c r="C94" s="130" t="s">
        <v>265</v>
      </c>
      <c r="D94" s="105"/>
      <c r="E94" s="44">
        <v>0</v>
      </c>
      <c r="F94" s="44">
        <v>0</v>
      </c>
      <c r="G94" s="44">
        <v>0</v>
      </c>
      <c r="H94" s="44">
        <v>0</v>
      </c>
      <c r="I94" s="44">
        <v>0</v>
      </c>
      <c r="J94" s="44">
        <v>0</v>
      </c>
      <c r="K94" s="44">
        <v>0</v>
      </c>
      <c r="L94" s="44">
        <v>0</v>
      </c>
      <c r="M94" s="44">
        <v>0</v>
      </c>
      <c r="N94" s="44">
        <v>0</v>
      </c>
      <c r="O94" s="44">
        <v>0</v>
      </c>
      <c r="P94" s="44">
        <v>0</v>
      </c>
      <c r="Q94" s="44">
        <v>0</v>
      </c>
      <c r="S94" s="44">
        <v>0</v>
      </c>
      <c r="T94" s="44">
        <v>0</v>
      </c>
      <c r="U94" s="44">
        <v>0</v>
      </c>
      <c r="V94" s="44">
        <v>0</v>
      </c>
      <c r="W94" s="44">
        <v>0</v>
      </c>
      <c r="X94" s="44">
        <v>0</v>
      </c>
      <c r="Y94" s="44">
        <v>0</v>
      </c>
      <c r="Z94" s="44">
        <v>0</v>
      </c>
      <c r="AA94" s="44">
        <v>0</v>
      </c>
      <c r="AB94" s="44">
        <v>0</v>
      </c>
      <c r="AC94" s="44">
        <v>0</v>
      </c>
      <c r="AD94" s="44">
        <v>0</v>
      </c>
      <c r="AE94" s="44">
        <v>0</v>
      </c>
      <c r="AG94" s="44">
        <v>0</v>
      </c>
      <c r="AH94" s="44">
        <v>0</v>
      </c>
      <c r="AI94" s="44">
        <v>0</v>
      </c>
      <c r="AJ94" s="44">
        <v>0</v>
      </c>
      <c r="AK94" s="44">
        <v>0</v>
      </c>
      <c r="AL94" s="44">
        <v>0</v>
      </c>
      <c r="AM94" s="44">
        <v>0</v>
      </c>
      <c r="AN94" s="44">
        <v>0</v>
      </c>
      <c r="AO94" s="44">
        <v>0</v>
      </c>
      <c r="AP94" s="44">
        <v>0</v>
      </c>
      <c r="AQ94" s="44">
        <v>0</v>
      </c>
      <c r="AR94" s="44">
        <v>0</v>
      </c>
      <c r="AS94" s="44">
        <v>0</v>
      </c>
      <c r="AU94" s="44">
        <v>0</v>
      </c>
      <c r="AV94" s="44">
        <v>0</v>
      </c>
      <c r="AW94" s="44">
        <v>0</v>
      </c>
      <c r="AX94" s="44">
        <v>0</v>
      </c>
      <c r="AY94" s="44">
        <v>0</v>
      </c>
      <c r="AZ94" s="44">
        <v>0</v>
      </c>
      <c r="BA94" s="44">
        <v>0</v>
      </c>
      <c r="BB94" s="44">
        <v>0</v>
      </c>
      <c r="BC94" s="44">
        <v>0</v>
      </c>
      <c r="BD94" s="44">
        <v>0</v>
      </c>
      <c r="BE94" s="44">
        <v>0</v>
      </c>
      <c r="BF94" s="44">
        <v>0</v>
      </c>
      <c r="BG94" s="44">
        <v>0</v>
      </c>
      <c r="BI94" s="44">
        <v>0</v>
      </c>
      <c r="BJ94" s="44">
        <v>0</v>
      </c>
      <c r="BK94" s="44">
        <v>0</v>
      </c>
      <c r="BL94" s="44">
        <v>0</v>
      </c>
      <c r="BM94" s="44">
        <v>0</v>
      </c>
      <c r="BN94" s="44">
        <v>0</v>
      </c>
      <c r="BO94" s="44">
        <v>0</v>
      </c>
      <c r="BP94" s="44">
        <v>0</v>
      </c>
      <c r="BQ94" s="44">
        <v>0</v>
      </c>
      <c r="BR94" s="44">
        <v>0</v>
      </c>
      <c r="BS94" s="44">
        <v>0</v>
      </c>
      <c r="BT94" s="44">
        <v>0</v>
      </c>
      <c r="BU94" s="44">
        <v>0</v>
      </c>
      <c r="BW94" s="44">
        <v>0</v>
      </c>
      <c r="BX94" s="44">
        <v>0</v>
      </c>
      <c r="BY94" s="44">
        <v>0</v>
      </c>
      <c r="BZ94" s="44">
        <v>0</v>
      </c>
      <c r="CA94" s="44">
        <v>0</v>
      </c>
      <c r="CB94" s="44">
        <v>0</v>
      </c>
      <c r="CC94" s="44">
        <v>0</v>
      </c>
      <c r="CD94" s="44">
        <v>0</v>
      </c>
      <c r="CE94" s="44">
        <v>0</v>
      </c>
      <c r="CF94" s="44">
        <v>0</v>
      </c>
      <c r="CG94" s="44">
        <v>0</v>
      </c>
      <c r="CH94" s="44">
        <v>0</v>
      </c>
      <c r="CI94" s="44">
        <v>0</v>
      </c>
      <c r="CJ94" s="113"/>
      <c r="CK94" s="44">
        <v>0</v>
      </c>
      <c r="CL94" s="44">
        <v>0</v>
      </c>
      <c r="CM94" s="44">
        <v>0</v>
      </c>
      <c r="CN94" s="44">
        <v>0</v>
      </c>
      <c r="CO94" s="44">
        <v>0</v>
      </c>
      <c r="CP94" s="44">
        <v>0</v>
      </c>
      <c r="CQ94" s="44">
        <v>0</v>
      </c>
      <c r="CR94" s="44">
        <v>0</v>
      </c>
      <c r="CS94" s="44">
        <v>0</v>
      </c>
      <c r="CT94" s="44">
        <v>0</v>
      </c>
      <c r="CU94" s="44">
        <v>0</v>
      </c>
      <c r="CV94" s="44">
        <v>0</v>
      </c>
      <c r="CW94" s="44">
        <v>0</v>
      </c>
      <c r="CY94" s="44">
        <v>0</v>
      </c>
      <c r="CZ94" s="44">
        <v>0</v>
      </c>
      <c r="DA94" s="44">
        <v>0</v>
      </c>
      <c r="DB94" s="44">
        <v>0</v>
      </c>
      <c r="DC94" s="44">
        <v>0</v>
      </c>
      <c r="DD94" s="44">
        <v>0</v>
      </c>
      <c r="DE94" s="44">
        <v>0</v>
      </c>
      <c r="DF94" s="44">
        <v>0</v>
      </c>
      <c r="DG94" s="45">
        <v>0</v>
      </c>
      <c r="DH94" s="45">
        <v>0</v>
      </c>
      <c r="DI94" s="45">
        <v>0</v>
      </c>
      <c r="DJ94" s="45">
        <v>0</v>
      </c>
      <c r="DK94" s="45">
        <v>0</v>
      </c>
      <c r="DM94" s="44">
        <v>0</v>
      </c>
      <c r="DN94" s="44">
        <v>0</v>
      </c>
      <c r="DO94" s="44">
        <v>0</v>
      </c>
      <c r="DP94" s="44">
        <v>0</v>
      </c>
      <c r="DQ94" s="44">
        <v>0</v>
      </c>
      <c r="DR94" s="44">
        <v>0</v>
      </c>
      <c r="DS94" s="44">
        <v>0</v>
      </c>
      <c r="DT94" s="44">
        <v>0</v>
      </c>
      <c r="DU94" s="45">
        <v>0</v>
      </c>
      <c r="DV94" s="45">
        <v>0</v>
      </c>
      <c r="DW94" s="45">
        <v>0</v>
      </c>
      <c r="DX94" s="45">
        <v>0</v>
      </c>
      <c r="DY94" s="45">
        <v>0</v>
      </c>
      <c r="EA94" s="44">
        <v>0</v>
      </c>
      <c r="EB94" s="44">
        <v>0</v>
      </c>
      <c r="EC94" s="44">
        <v>0</v>
      </c>
      <c r="ED94" s="44">
        <v>0</v>
      </c>
      <c r="EE94" s="44">
        <v>0</v>
      </c>
      <c r="EF94" s="44">
        <v>0</v>
      </c>
      <c r="EG94" s="44">
        <v>0</v>
      </c>
      <c r="EH94" s="44">
        <v>0</v>
      </c>
      <c r="EI94" s="44">
        <v>0</v>
      </c>
      <c r="EJ94" s="45">
        <v>0</v>
      </c>
      <c r="EK94" s="45">
        <v>0</v>
      </c>
      <c r="EL94" s="45">
        <v>0</v>
      </c>
      <c r="EM94" s="45">
        <v>0</v>
      </c>
      <c r="EO94" s="44">
        <v>0</v>
      </c>
      <c r="EP94" s="44">
        <f t="shared" si="135"/>
        <v>2081.3051499999997</v>
      </c>
      <c r="EQ94" s="58">
        <v>0</v>
      </c>
      <c r="ER94" s="58">
        <v>0</v>
      </c>
      <c r="ES94" s="58">
        <v>0</v>
      </c>
      <c r="ET94" s="58">
        <v>0</v>
      </c>
      <c r="EU94" s="58">
        <v>0</v>
      </c>
      <c r="EV94" s="58">
        <v>0</v>
      </c>
      <c r="EW94" s="58">
        <v>0</v>
      </c>
      <c r="EX94" s="58">
        <v>2081.3051499999997</v>
      </c>
      <c r="EY94" s="58">
        <v>0</v>
      </c>
      <c r="EZ94" s="58">
        <v>0</v>
      </c>
      <c r="FA94" s="58">
        <v>0</v>
      </c>
      <c r="FB94" s="58">
        <v>0</v>
      </c>
      <c r="FC94" s="49"/>
      <c r="FE94" s="44">
        <v>0</v>
      </c>
      <c r="FF94" s="44">
        <v>0</v>
      </c>
      <c r="FG94" s="58">
        <v>0</v>
      </c>
      <c r="FH94" s="58">
        <v>0</v>
      </c>
      <c r="FI94" s="58">
        <v>0</v>
      </c>
      <c r="FJ94" s="58">
        <v>0</v>
      </c>
      <c r="FK94" s="58">
        <v>0</v>
      </c>
      <c r="FL94" s="58">
        <v>0</v>
      </c>
      <c r="FM94" s="58">
        <v>0</v>
      </c>
      <c r="FN94" s="58">
        <v>0</v>
      </c>
      <c r="FO94" s="58">
        <v>0</v>
      </c>
      <c r="FP94" s="58">
        <v>0</v>
      </c>
      <c r="FQ94" s="58">
        <v>0</v>
      </c>
      <c r="FR94" s="58">
        <v>0</v>
      </c>
    </row>
    <row r="95" spans="2:175" hidden="1" outlineLevel="1" x14ac:dyDescent="0.25">
      <c r="B95" s="118">
        <v>128</v>
      </c>
      <c r="C95" s="130" t="s">
        <v>266</v>
      </c>
      <c r="D95" s="105"/>
      <c r="E95" s="44">
        <v>0</v>
      </c>
      <c r="F95" s="44">
        <v>0</v>
      </c>
      <c r="G95" s="44">
        <v>0</v>
      </c>
      <c r="H95" s="44">
        <v>0</v>
      </c>
      <c r="I95" s="44">
        <v>0</v>
      </c>
      <c r="J95" s="44">
        <v>0</v>
      </c>
      <c r="K95" s="44">
        <v>0</v>
      </c>
      <c r="L95" s="44">
        <v>0</v>
      </c>
      <c r="M95" s="44">
        <v>0</v>
      </c>
      <c r="N95" s="44">
        <v>0</v>
      </c>
      <c r="O95" s="44">
        <v>0</v>
      </c>
      <c r="P95" s="44">
        <v>0</v>
      </c>
      <c r="Q95" s="44">
        <v>0</v>
      </c>
      <c r="S95" s="44">
        <v>0</v>
      </c>
      <c r="T95" s="44">
        <v>0</v>
      </c>
      <c r="U95" s="44">
        <v>0</v>
      </c>
      <c r="V95" s="44">
        <v>0</v>
      </c>
      <c r="W95" s="44">
        <v>0</v>
      </c>
      <c r="X95" s="44">
        <v>0</v>
      </c>
      <c r="Y95" s="44">
        <v>0</v>
      </c>
      <c r="Z95" s="44">
        <v>0</v>
      </c>
      <c r="AA95" s="44">
        <v>0</v>
      </c>
      <c r="AB95" s="44">
        <v>0</v>
      </c>
      <c r="AC95" s="44">
        <v>0</v>
      </c>
      <c r="AD95" s="44">
        <v>0</v>
      </c>
      <c r="AE95" s="44">
        <v>0</v>
      </c>
      <c r="AG95" s="44">
        <v>0</v>
      </c>
      <c r="AH95" s="44">
        <v>0</v>
      </c>
      <c r="AI95" s="44">
        <v>0</v>
      </c>
      <c r="AJ95" s="44">
        <v>0</v>
      </c>
      <c r="AK95" s="44">
        <v>0</v>
      </c>
      <c r="AL95" s="44">
        <v>0</v>
      </c>
      <c r="AM95" s="44">
        <v>0</v>
      </c>
      <c r="AN95" s="44">
        <v>0</v>
      </c>
      <c r="AO95" s="44">
        <v>0</v>
      </c>
      <c r="AP95" s="44">
        <v>0</v>
      </c>
      <c r="AQ95" s="44">
        <v>0</v>
      </c>
      <c r="AR95" s="44">
        <v>0</v>
      </c>
      <c r="AS95" s="44">
        <v>0</v>
      </c>
      <c r="AU95" s="44">
        <v>0</v>
      </c>
      <c r="AV95" s="44">
        <v>0</v>
      </c>
      <c r="AW95" s="44">
        <v>0</v>
      </c>
      <c r="AX95" s="44">
        <v>0</v>
      </c>
      <c r="AY95" s="44">
        <v>0</v>
      </c>
      <c r="AZ95" s="44">
        <v>0</v>
      </c>
      <c r="BA95" s="44">
        <v>0</v>
      </c>
      <c r="BB95" s="44">
        <v>0</v>
      </c>
      <c r="BC95" s="44">
        <v>0</v>
      </c>
      <c r="BD95" s="44">
        <v>0</v>
      </c>
      <c r="BE95" s="44">
        <v>0</v>
      </c>
      <c r="BF95" s="44">
        <v>0</v>
      </c>
      <c r="BG95" s="44">
        <v>0</v>
      </c>
      <c r="BI95" s="44">
        <v>0</v>
      </c>
      <c r="BJ95" s="44">
        <v>0</v>
      </c>
      <c r="BK95" s="44">
        <v>0</v>
      </c>
      <c r="BL95" s="44">
        <v>0</v>
      </c>
      <c r="BM95" s="44">
        <v>0</v>
      </c>
      <c r="BN95" s="44">
        <v>0</v>
      </c>
      <c r="BO95" s="44">
        <v>0</v>
      </c>
      <c r="BP95" s="44">
        <v>0</v>
      </c>
      <c r="BQ95" s="44">
        <v>0</v>
      </c>
      <c r="BR95" s="44">
        <v>0</v>
      </c>
      <c r="BS95" s="44">
        <v>0</v>
      </c>
      <c r="BT95" s="44">
        <v>0</v>
      </c>
      <c r="BU95" s="44">
        <v>0</v>
      </c>
      <c r="BW95" s="44">
        <v>0</v>
      </c>
      <c r="BX95" s="44">
        <v>0</v>
      </c>
      <c r="BY95" s="44">
        <v>0</v>
      </c>
      <c r="BZ95" s="44">
        <v>0</v>
      </c>
      <c r="CA95" s="44">
        <v>0</v>
      </c>
      <c r="CB95" s="44">
        <v>0</v>
      </c>
      <c r="CC95" s="44">
        <v>0</v>
      </c>
      <c r="CD95" s="44">
        <v>0</v>
      </c>
      <c r="CE95" s="44">
        <v>0</v>
      </c>
      <c r="CF95" s="44">
        <v>0</v>
      </c>
      <c r="CG95" s="44">
        <v>0</v>
      </c>
      <c r="CH95" s="44">
        <v>0</v>
      </c>
      <c r="CI95" s="44">
        <v>0</v>
      </c>
      <c r="CJ95" s="113"/>
      <c r="CK95" s="44">
        <v>0</v>
      </c>
      <c r="CL95" s="44">
        <v>0</v>
      </c>
      <c r="CM95" s="44">
        <v>0</v>
      </c>
      <c r="CN95" s="44">
        <v>0</v>
      </c>
      <c r="CO95" s="44">
        <v>0</v>
      </c>
      <c r="CP95" s="44">
        <v>0</v>
      </c>
      <c r="CQ95" s="44">
        <v>0</v>
      </c>
      <c r="CR95" s="44">
        <v>0</v>
      </c>
      <c r="CS95" s="44">
        <v>0</v>
      </c>
      <c r="CT95" s="44">
        <v>0</v>
      </c>
      <c r="CU95" s="44">
        <v>0</v>
      </c>
      <c r="CV95" s="44">
        <v>0</v>
      </c>
      <c r="CW95" s="44">
        <v>0</v>
      </c>
      <c r="CY95" s="44">
        <v>0</v>
      </c>
      <c r="CZ95" s="44">
        <v>0</v>
      </c>
      <c r="DA95" s="44">
        <v>0</v>
      </c>
      <c r="DB95" s="44">
        <v>0</v>
      </c>
      <c r="DC95" s="44">
        <v>0</v>
      </c>
      <c r="DD95" s="44">
        <v>0</v>
      </c>
      <c r="DE95" s="44">
        <v>0</v>
      </c>
      <c r="DF95" s="44">
        <v>0</v>
      </c>
      <c r="DG95" s="45">
        <v>0</v>
      </c>
      <c r="DH95" s="45">
        <v>0</v>
      </c>
      <c r="DI95" s="45">
        <v>0</v>
      </c>
      <c r="DJ95" s="45">
        <v>0</v>
      </c>
      <c r="DK95" s="45">
        <v>0</v>
      </c>
      <c r="DM95" s="44">
        <v>0</v>
      </c>
      <c r="DN95" s="44">
        <v>0</v>
      </c>
      <c r="DO95" s="44">
        <v>0</v>
      </c>
      <c r="DP95" s="44">
        <v>0</v>
      </c>
      <c r="DQ95" s="44">
        <v>0</v>
      </c>
      <c r="DR95" s="44">
        <v>0</v>
      </c>
      <c r="DS95" s="44">
        <v>0</v>
      </c>
      <c r="DT95" s="44">
        <v>0</v>
      </c>
      <c r="DU95" s="45">
        <v>0</v>
      </c>
      <c r="DV95" s="45">
        <v>0</v>
      </c>
      <c r="DW95" s="45">
        <v>0</v>
      </c>
      <c r="DX95" s="45">
        <v>0</v>
      </c>
      <c r="DY95" s="45">
        <v>0</v>
      </c>
      <c r="EA95" s="44">
        <v>0</v>
      </c>
      <c r="EB95" s="44">
        <v>0</v>
      </c>
      <c r="EC95" s="44">
        <v>0</v>
      </c>
      <c r="ED95" s="44">
        <v>0</v>
      </c>
      <c r="EE95" s="44">
        <v>0</v>
      </c>
      <c r="EF95" s="44">
        <v>0</v>
      </c>
      <c r="EG95" s="44">
        <v>0</v>
      </c>
      <c r="EH95" s="44">
        <v>0</v>
      </c>
      <c r="EI95" s="44">
        <v>0</v>
      </c>
      <c r="EJ95" s="45">
        <v>0</v>
      </c>
      <c r="EK95" s="45">
        <v>0</v>
      </c>
      <c r="EL95" s="45">
        <v>0</v>
      </c>
      <c r="EM95" s="45">
        <v>0</v>
      </c>
      <c r="EO95" s="44">
        <v>0</v>
      </c>
      <c r="EP95" s="44">
        <f t="shared" si="135"/>
        <v>0</v>
      </c>
      <c r="EQ95" s="58">
        <v>0</v>
      </c>
      <c r="ER95" s="58">
        <v>0</v>
      </c>
      <c r="ES95" s="58">
        <v>0</v>
      </c>
      <c r="ET95" s="58">
        <v>0</v>
      </c>
      <c r="EU95" s="58">
        <v>0</v>
      </c>
      <c r="EV95" s="58">
        <v>0</v>
      </c>
      <c r="EW95" s="58">
        <v>0</v>
      </c>
      <c r="EX95" s="58">
        <v>0</v>
      </c>
      <c r="EY95" s="58">
        <v>0</v>
      </c>
      <c r="EZ95" s="58">
        <v>0</v>
      </c>
      <c r="FA95" s="58">
        <v>0</v>
      </c>
      <c r="FB95" s="58">
        <v>0</v>
      </c>
      <c r="FC95" s="49"/>
      <c r="FE95" s="44">
        <v>0</v>
      </c>
      <c r="FF95" s="44">
        <v>0</v>
      </c>
      <c r="FG95" s="58">
        <v>0</v>
      </c>
      <c r="FH95" s="58">
        <v>0</v>
      </c>
      <c r="FI95" s="58">
        <v>0</v>
      </c>
      <c r="FJ95" s="58">
        <v>0</v>
      </c>
      <c r="FK95" s="58">
        <v>0</v>
      </c>
      <c r="FL95" s="58">
        <v>0</v>
      </c>
      <c r="FM95" s="58">
        <v>0</v>
      </c>
      <c r="FN95" s="58">
        <v>0</v>
      </c>
      <c r="FO95" s="58">
        <v>0</v>
      </c>
      <c r="FP95" s="58">
        <v>0</v>
      </c>
      <c r="FQ95" s="58">
        <v>0</v>
      </c>
      <c r="FR95" s="58">
        <v>0</v>
      </c>
    </row>
    <row r="96" spans="2:175" hidden="1" outlineLevel="1" x14ac:dyDescent="0.25">
      <c r="B96" s="118">
        <v>129</v>
      </c>
      <c r="C96" s="130" t="s">
        <v>267</v>
      </c>
      <c r="D96" s="105"/>
      <c r="E96" s="44">
        <v>0</v>
      </c>
      <c r="F96" s="44">
        <v>0</v>
      </c>
      <c r="G96" s="44">
        <v>0</v>
      </c>
      <c r="H96" s="44">
        <v>0</v>
      </c>
      <c r="I96" s="44">
        <v>0</v>
      </c>
      <c r="J96" s="44">
        <v>0</v>
      </c>
      <c r="K96" s="44">
        <v>0</v>
      </c>
      <c r="L96" s="44">
        <v>0</v>
      </c>
      <c r="M96" s="44">
        <v>0</v>
      </c>
      <c r="N96" s="44">
        <v>0</v>
      </c>
      <c r="O96" s="44">
        <v>0</v>
      </c>
      <c r="P96" s="44">
        <v>0</v>
      </c>
      <c r="Q96" s="44">
        <v>0</v>
      </c>
      <c r="S96" s="44">
        <v>0</v>
      </c>
      <c r="T96" s="44">
        <v>0</v>
      </c>
      <c r="U96" s="44">
        <v>0</v>
      </c>
      <c r="V96" s="44">
        <v>0</v>
      </c>
      <c r="W96" s="44">
        <v>0</v>
      </c>
      <c r="X96" s="44">
        <v>0</v>
      </c>
      <c r="Y96" s="44">
        <v>0</v>
      </c>
      <c r="Z96" s="44">
        <v>0</v>
      </c>
      <c r="AA96" s="44">
        <v>0</v>
      </c>
      <c r="AB96" s="44">
        <v>0</v>
      </c>
      <c r="AC96" s="44">
        <v>0</v>
      </c>
      <c r="AD96" s="44">
        <v>0</v>
      </c>
      <c r="AE96" s="44">
        <v>0</v>
      </c>
      <c r="AG96" s="44">
        <v>0</v>
      </c>
      <c r="AH96" s="44">
        <v>0</v>
      </c>
      <c r="AI96" s="44">
        <v>0</v>
      </c>
      <c r="AJ96" s="44">
        <v>0</v>
      </c>
      <c r="AK96" s="44">
        <v>0</v>
      </c>
      <c r="AL96" s="44">
        <v>0</v>
      </c>
      <c r="AM96" s="44">
        <v>0</v>
      </c>
      <c r="AN96" s="44">
        <v>0</v>
      </c>
      <c r="AO96" s="44">
        <v>0</v>
      </c>
      <c r="AP96" s="44">
        <v>0</v>
      </c>
      <c r="AQ96" s="44">
        <v>0</v>
      </c>
      <c r="AR96" s="44">
        <v>0</v>
      </c>
      <c r="AS96" s="44">
        <v>0</v>
      </c>
      <c r="AU96" s="44">
        <v>0</v>
      </c>
      <c r="AV96" s="44">
        <v>0</v>
      </c>
      <c r="AW96" s="44">
        <v>0</v>
      </c>
      <c r="AX96" s="44">
        <v>0</v>
      </c>
      <c r="AY96" s="44">
        <v>0</v>
      </c>
      <c r="AZ96" s="44">
        <v>0</v>
      </c>
      <c r="BA96" s="44">
        <v>0</v>
      </c>
      <c r="BB96" s="44">
        <v>0</v>
      </c>
      <c r="BC96" s="44">
        <v>0</v>
      </c>
      <c r="BD96" s="44">
        <v>0</v>
      </c>
      <c r="BE96" s="44">
        <v>0</v>
      </c>
      <c r="BF96" s="44">
        <v>0</v>
      </c>
      <c r="BG96" s="44">
        <v>0</v>
      </c>
      <c r="BI96" s="44">
        <v>0</v>
      </c>
      <c r="BJ96" s="44">
        <v>0</v>
      </c>
      <c r="BK96" s="44">
        <v>0</v>
      </c>
      <c r="BL96" s="44">
        <v>0</v>
      </c>
      <c r="BM96" s="44">
        <v>0</v>
      </c>
      <c r="BN96" s="44">
        <v>0</v>
      </c>
      <c r="BO96" s="44">
        <v>0</v>
      </c>
      <c r="BP96" s="44">
        <v>0</v>
      </c>
      <c r="BQ96" s="44">
        <v>0</v>
      </c>
      <c r="BR96" s="44">
        <v>0</v>
      </c>
      <c r="BS96" s="44">
        <v>0</v>
      </c>
      <c r="BT96" s="44">
        <v>0</v>
      </c>
      <c r="BU96" s="44">
        <v>0</v>
      </c>
      <c r="BW96" s="44">
        <v>0</v>
      </c>
      <c r="BX96" s="44">
        <v>0</v>
      </c>
      <c r="BY96" s="44">
        <v>0</v>
      </c>
      <c r="BZ96" s="44">
        <v>0</v>
      </c>
      <c r="CA96" s="44">
        <v>0</v>
      </c>
      <c r="CB96" s="44">
        <v>0</v>
      </c>
      <c r="CC96" s="44">
        <v>0</v>
      </c>
      <c r="CD96" s="44">
        <v>0</v>
      </c>
      <c r="CE96" s="44">
        <v>0</v>
      </c>
      <c r="CF96" s="44">
        <v>0</v>
      </c>
      <c r="CG96" s="44">
        <v>0</v>
      </c>
      <c r="CH96" s="44">
        <v>0</v>
      </c>
      <c r="CI96" s="44">
        <v>0</v>
      </c>
      <c r="CJ96" s="113"/>
      <c r="CK96" s="44">
        <v>0</v>
      </c>
      <c r="CL96" s="44">
        <v>0</v>
      </c>
      <c r="CM96" s="44">
        <v>0</v>
      </c>
      <c r="CN96" s="44">
        <v>0</v>
      </c>
      <c r="CO96" s="44">
        <v>0</v>
      </c>
      <c r="CP96" s="44">
        <v>0</v>
      </c>
      <c r="CQ96" s="44">
        <v>0</v>
      </c>
      <c r="CR96" s="44">
        <v>0</v>
      </c>
      <c r="CS96" s="44">
        <v>0</v>
      </c>
      <c r="CT96" s="44">
        <v>0</v>
      </c>
      <c r="CU96" s="44">
        <v>0</v>
      </c>
      <c r="CV96" s="44">
        <v>0</v>
      </c>
      <c r="CW96" s="44">
        <v>0</v>
      </c>
      <c r="CY96" s="44">
        <v>0</v>
      </c>
      <c r="CZ96" s="44">
        <v>0</v>
      </c>
      <c r="DA96" s="44">
        <v>0</v>
      </c>
      <c r="DB96" s="44">
        <v>0</v>
      </c>
      <c r="DC96" s="44">
        <v>0</v>
      </c>
      <c r="DD96" s="44">
        <v>0</v>
      </c>
      <c r="DE96" s="44">
        <v>0</v>
      </c>
      <c r="DF96" s="44">
        <v>0</v>
      </c>
      <c r="DG96" s="45">
        <v>0</v>
      </c>
      <c r="DH96" s="45">
        <v>0</v>
      </c>
      <c r="DI96" s="45">
        <v>0</v>
      </c>
      <c r="DJ96" s="45">
        <v>0</v>
      </c>
      <c r="DK96" s="45">
        <v>0</v>
      </c>
      <c r="DM96" s="44">
        <v>0</v>
      </c>
      <c r="DN96" s="44">
        <v>0</v>
      </c>
      <c r="DO96" s="44">
        <v>0</v>
      </c>
      <c r="DP96" s="44">
        <v>0</v>
      </c>
      <c r="DQ96" s="44">
        <v>0</v>
      </c>
      <c r="DR96" s="44">
        <v>0</v>
      </c>
      <c r="DS96" s="44">
        <v>0</v>
      </c>
      <c r="DT96" s="44">
        <v>0</v>
      </c>
      <c r="DU96" s="45">
        <v>0</v>
      </c>
      <c r="DV96" s="45">
        <v>0</v>
      </c>
      <c r="DW96" s="45">
        <v>0</v>
      </c>
      <c r="DX96" s="45">
        <v>0</v>
      </c>
      <c r="DY96" s="45">
        <v>0</v>
      </c>
      <c r="EA96" s="44">
        <v>0</v>
      </c>
      <c r="EB96" s="44">
        <v>0</v>
      </c>
      <c r="EC96" s="44">
        <v>0</v>
      </c>
      <c r="ED96" s="44">
        <v>0</v>
      </c>
      <c r="EE96" s="44">
        <v>0</v>
      </c>
      <c r="EF96" s="44">
        <v>0</v>
      </c>
      <c r="EG96" s="44">
        <v>0</v>
      </c>
      <c r="EH96" s="44">
        <v>0</v>
      </c>
      <c r="EI96" s="44">
        <v>0</v>
      </c>
      <c r="EJ96" s="45">
        <v>0</v>
      </c>
      <c r="EK96" s="45">
        <v>0</v>
      </c>
      <c r="EL96" s="45">
        <v>0</v>
      </c>
      <c r="EM96" s="45">
        <v>0</v>
      </c>
      <c r="EO96" s="44">
        <v>0</v>
      </c>
      <c r="EP96" s="44">
        <f t="shared" si="135"/>
        <v>0</v>
      </c>
      <c r="EQ96" s="58">
        <v>0</v>
      </c>
      <c r="ER96" s="58">
        <v>0</v>
      </c>
      <c r="ES96" s="58">
        <v>0</v>
      </c>
      <c r="ET96" s="58">
        <v>0</v>
      </c>
      <c r="EU96" s="58">
        <v>0</v>
      </c>
      <c r="EV96" s="58">
        <v>0</v>
      </c>
      <c r="EW96" s="58">
        <v>0</v>
      </c>
      <c r="EX96" s="58">
        <v>0</v>
      </c>
      <c r="EY96" s="58">
        <v>0</v>
      </c>
      <c r="EZ96" s="58">
        <v>0</v>
      </c>
      <c r="FA96" s="58">
        <v>0</v>
      </c>
      <c r="FB96" s="58">
        <v>0</v>
      </c>
      <c r="FC96" s="49"/>
      <c r="FE96" s="44">
        <v>0</v>
      </c>
      <c r="FF96" s="44">
        <v>0</v>
      </c>
      <c r="FG96" s="58">
        <v>0</v>
      </c>
      <c r="FH96" s="58">
        <v>0</v>
      </c>
      <c r="FI96" s="58">
        <v>0</v>
      </c>
      <c r="FJ96" s="58">
        <v>0</v>
      </c>
      <c r="FK96" s="58">
        <v>0</v>
      </c>
      <c r="FL96" s="58">
        <v>0</v>
      </c>
      <c r="FM96" s="58">
        <v>0</v>
      </c>
      <c r="FN96" s="58">
        <v>0</v>
      </c>
      <c r="FO96" s="58">
        <v>0</v>
      </c>
      <c r="FP96" s="58">
        <v>0</v>
      </c>
      <c r="FQ96" s="58">
        <v>0</v>
      </c>
      <c r="FR96" s="58">
        <v>0</v>
      </c>
    </row>
    <row r="97" spans="2:174" hidden="1" outlineLevel="1" x14ac:dyDescent="0.25">
      <c r="B97" s="118">
        <v>130</v>
      </c>
      <c r="C97" s="130" t="s">
        <v>268</v>
      </c>
      <c r="D97" s="105"/>
      <c r="E97" s="44">
        <v>16.978999999999999</v>
      </c>
      <c r="F97" s="44">
        <v>3.8740000000000001</v>
      </c>
      <c r="G97" s="44">
        <v>1.036</v>
      </c>
      <c r="H97" s="44">
        <v>3.4470000000000001</v>
      </c>
      <c r="I97" s="44">
        <v>1.3029999999999999</v>
      </c>
      <c r="J97" s="44">
        <v>1.002</v>
      </c>
      <c r="K97" s="44">
        <v>1.625</v>
      </c>
      <c r="L97" s="44">
        <v>0</v>
      </c>
      <c r="M97" s="44">
        <v>1.3440000000000001</v>
      </c>
      <c r="N97" s="44">
        <v>1.3440000000000001</v>
      </c>
      <c r="O97" s="44">
        <v>1.004</v>
      </c>
      <c r="P97" s="44">
        <v>0</v>
      </c>
      <c r="Q97" s="44">
        <v>1</v>
      </c>
      <c r="S97" s="44">
        <v>26.568000000000001</v>
      </c>
      <c r="T97" s="44">
        <v>2</v>
      </c>
      <c r="U97" s="44">
        <v>15</v>
      </c>
      <c r="V97" s="44">
        <v>1.1930000000000001</v>
      </c>
      <c r="W97" s="44">
        <v>0</v>
      </c>
      <c r="X97" s="44">
        <v>1.77</v>
      </c>
      <c r="Y97" s="44">
        <v>0.626</v>
      </c>
      <c r="Z97" s="44">
        <v>3.1880000000000002</v>
      </c>
      <c r="AA97" s="44">
        <v>1</v>
      </c>
      <c r="AB97" s="44">
        <v>0.81399999999999995</v>
      </c>
      <c r="AC97" s="44">
        <v>0</v>
      </c>
      <c r="AD97" s="44">
        <v>0.5</v>
      </c>
      <c r="AE97" s="44">
        <v>0.47699999999999998</v>
      </c>
      <c r="AG97" s="44">
        <v>4077.942</v>
      </c>
      <c r="AH97" s="44">
        <v>1</v>
      </c>
      <c r="AI97" s="44">
        <v>1</v>
      </c>
      <c r="AJ97" s="44">
        <v>125.03</v>
      </c>
      <c r="AK97" s="44">
        <v>330.60300000000001</v>
      </c>
      <c r="AL97" s="44">
        <v>521.83000000000004</v>
      </c>
      <c r="AM97" s="44">
        <v>371.64100000000002</v>
      </c>
      <c r="AN97" s="44">
        <v>437.74</v>
      </c>
      <c r="AO97" s="44">
        <v>553.87400000000002</v>
      </c>
      <c r="AP97" s="44">
        <v>535.10299999999995</v>
      </c>
      <c r="AQ97" s="44">
        <v>362.65300000000002</v>
      </c>
      <c r="AR97" s="44">
        <v>410.05099999999999</v>
      </c>
      <c r="AS97" s="44">
        <v>427.41699999999997</v>
      </c>
      <c r="AU97" s="44">
        <v>6838.5449999999992</v>
      </c>
      <c r="AV97" s="44">
        <v>382.61900000000003</v>
      </c>
      <c r="AW97" s="44">
        <v>142.52000000000001</v>
      </c>
      <c r="AX97" s="44">
        <v>513.18499999999995</v>
      </c>
      <c r="AY97" s="44">
        <v>2309.4569999999999</v>
      </c>
      <c r="AZ97" s="44">
        <v>537.47799999999995</v>
      </c>
      <c r="BA97" s="44">
        <v>347.31299999999999</v>
      </c>
      <c r="BB97" s="44">
        <v>229.39099999999999</v>
      </c>
      <c r="BC97" s="44">
        <v>991.37800000000004</v>
      </c>
      <c r="BD97" s="44">
        <v>378.50400000000002</v>
      </c>
      <c r="BE97" s="44">
        <v>480.64299999999997</v>
      </c>
      <c r="BF97" s="44">
        <v>118.117</v>
      </c>
      <c r="BG97" s="44">
        <v>407.94</v>
      </c>
      <c r="BI97" s="44">
        <v>4576.1320000000005</v>
      </c>
      <c r="BJ97" s="44">
        <v>0</v>
      </c>
      <c r="BK97" s="44">
        <v>297.05399999999997</v>
      </c>
      <c r="BL97" s="44">
        <v>673.19799999999998</v>
      </c>
      <c r="BM97" s="44">
        <v>215.52799999999999</v>
      </c>
      <c r="BN97" s="44">
        <v>308.84199999999998</v>
      </c>
      <c r="BO97" s="44">
        <v>402.99400000000003</v>
      </c>
      <c r="BP97" s="44">
        <v>157.89699999999999</v>
      </c>
      <c r="BQ97" s="44">
        <v>293.29599999999999</v>
      </c>
      <c r="BR97" s="44">
        <v>69.096999999999994</v>
      </c>
      <c r="BS97" s="44">
        <v>1535.7049999999999</v>
      </c>
      <c r="BT97" s="44">
        <v>373.92599999999999</v>
      </c>
      <c r="BU97" s="44">
        <v>248.595</v>
      </c>
      <c r="BW97" s="44">
        <v>1505.9459999999999</v>
      </c>
      <c r="BX97" s="44">
        <v>32.578000000000003</v>
      </c>
      <c r="BY97" s="44">
        <v>131.28200000000001</v>
      </c>
      <c r="BZ97" s="44">
        <v>150.70099999999999</v>
      </c>
      <c r="CA97" s="44">
        <v>35.284999999999997</v>
      </c>
      <c r="CB97" s="44">
        <v>122.14</v>
      </c>
      <c r="CC97" s="44">
        <v>229.12899999999999</v>
      </c>
      <c r="CD97" s="44">
        <v>1.8740000000000001</v>
      </c>
      <c r="CE97" s="44" t="s">
        <v>168</v>
      </c>
      <c r="CF97" s="44">
        <v>0.58699999999999997</v>
      </c>
      <c r="CG97" s="44">
        <v>196.5</v>
      </c>
      <c r="CH97" s="44">
        <v>191.29900000000001</v>
      </c>
      <c r="CI97" s="44">
        <v>414.57100000000003</v>
      </c>
      <c r="CJ97" s="113"/>
      <c r="CK97" s="44">
        <v>8073.4276900000004</v>
      </c>
      <c r="CL97" s="44">
        <v>450.43700000000001</v>
      </c>
      <c r="CM97" s="44">
        <v>566.125</v>
      </c>
      <c r="CN97" s="44">
        <v>555.75199999999995</v>
      </c>
      <c r="CO97" s="44">
        <v>1310.5719999999999</v>
      </c>
      <c r="CP97" s="44">
        <v>653.31399999999996</v>
      </c>
      <c r="CQ97" s="44">
        <v>611.07600000000002</v>
      </c>
      <c r="CR97" s="44">
        <v>428.63099999999997</v>
      </c>
      <c r="CS97" s="44">
        <v>328.79066999999998</v>
      </c>
      <c r="CT97" s="44">
        <v>957.02237000000002</v>
      </c>
      <c r="CU97" s="44">
        <v>856.93173000000002</v>
      </c>
      <c r="CV97" s="44">
        <v>711.46600000000001</v>
      </c>
      <c r="CW97" s="44">
        <v>643.30992000000003</v>
      </c>
      <c r="CY97" s="44">
        <v>1866.8925900000002</v>
      </c>
      <c r="CZ97" s="44">
        <v>203.29383000000001</v>
      </c>
      <c r="DA97" s="44">
        <v>194.07212000000001</v>
      </c>
      <c r="DB97" s="44">
        <v>525.81791999999996</v>
      </c>
      <c r="DC97" s="44">
        <v>436.44463000000002</v>
      </c>
      <c r="DD97" s="44">
        <v>283.09852000000001</v>
      </c>
      <c r="DE97" s="44">
        <v>0</v>
      </c>
      <c r="DF97" s="44">
        <v>0</v>
      </c>
      <c r="DG97" s="45">
        <v>0</v>
      </c>
      <c r="DH97" s="45">
        <v>0.17899999999999999</v>
      </c>
      <c r="DI97" s="45">
        <v>223.98657</v>
      </c>
      <c r="DJ97" s="45">
        <v>0</v>
      </c>
      <c r="DK97" s="45">
        <v>0</v>
      </c>
      <c r="DM97" s="44">
        <v>120</v>
      </c>
      <c r="DN97" s="44">
        <v>0</v>
      </c>
      <c r="DO97" s="44">
        <v>0</v>
      </c>
      <c r="DP97" s="44">
        <v>0</v>
      </c>
      <c r="DQ97" s="44">
        <v>0</v>
      </c>
      <c r="DR97" s="44">
        <v>0</v>
      </c>
      <c r="DS97" s="44">
        <v>0</v>
      </c>
      <c r="DT97" s="44">
        <v>0</v>
      </c>
      <c r="DU97" s="45">
        <v>0</v>
      </c>
      <c r="DV97" s="45">
        <v>0</v>
      </c>
      <c r="DW97" s="45">
        <v>120</v>
      </c>
      <c r="DX97" s="45">
        <v>0</v>
      </c>
      <c r="DY97" s="45">
        <v>0</v>
      </c>
      <c r="EA97" s="44">
        <v>0</v>
      </c>
      <c r="EB97" s="44">
        <v>0</v>
      </c>
      <c r="EC97" s="44">
        <v>0</v>
      </c>
      <c r="ED97" s="44">
        <v>0</v>
      </c>
      <c r="EE97" s="44">
        <v>0</v>
      </c>
      <c r="EF97" s="44">
        <v>0</v>
      </c>
      <c r="EG97" s="44">
        <v>0</v>
      </c>
      <c r="EH97" s="44">
        <v>0</v>
      </c>
      <c r="EI97" s="44">
        <v>0</v>
      </c>
      <c r="EJ97" s="45">
        <v>0</v>
      </c>
      <c r="EK97" s="45">
        <v>0</v>
      </c>
      <c r="EL97" s="45">
        <v>0</v>
      </c>
      <c r="EM97" s="45">
        <v>0</v>
      </c>
      <c r="EO97" s="44">
        <v>140</v>
      </c>
      <c r="EP97" s="44">
        <f t="shared" si="135"/>
        <v>5.65</v>
      </c>
      <c r="EQ97" s="58">
        <v>5.65</v>
      </c>
      <c r="ER97" s="58">
        <v>0</v>
      </c>
      <c r="ES97" s="58">
        <v>0</v>
      </c>
      <c r="ET97" s="58">
        <v>0</v>
      </c>
      <c r="EU97" s="58">
        <v>0</v>
      </c>
      <c r="EV97" s="58">
        <v>0</v>
      </c>
      <c r="EW97" s="58">
        <v>0</v>
      </c>
      <c r="EX97" s="58">
        <v>0</v>
      </c>
      <c r="EY97" s="58">
        <v>0</v>
      </c>
      <c r="EZ97" s="58">
        <v>0</v>
      </c>
      <c r="FA97" s="58">
        <v>0</v>
      </c>
      <c r="FB97" s="58">
        <v>0</v>
      </c>
      <c r="FC97" s="49"/>
      <c r="FE97" s="44">
        <v>150</v>
      </c>
      <c r="FF97" s="44">
        <v>140</v>
      </c>
      <c r="FG97" s="58">
        <v>0</v>
      </c>
      <c r="FH97" s="58">
        <v>0</v>
      </c>
      <c r="FI97" s="58">
        <v>0</v>
      </c>
      <c r="FJ97" s="58">
        <v>0</v>
      </c>
      <c r="FK97" s="58">
        <v>0</v>
      </c>
      <c r="FL97" s="58">
        <v>0</v>
      </c>
      <c r="FM97" s="58">
        <v>0</v>
      </c>
      <c r="FN97" s="58">
        <v>0</v>
      </c>
      <c r="FO97" s="58">
        <v>0</v>
      </c>
      <c r="FP97" s="58">
        <v>0</v>
      </c>
      <c r="FQ97" s="58">
        <v>0</v>
      </c>
      <c r="FR97" s="58">
        <v>0</v>
      </c>
    </row>
    <row r="98" spans="2:174" s="49" customFormat="1" collapsed="1" x14ac:dyDescent="0.25">
      <c r="B98" s="37">
        <v>65</v>
      </c>
      <c r="C98" s="131" t="s">
        <v>269</v>
      </c>
      <c r="D98" s="107"/>
      <c r="E98" s="44">
        <v>388.97</v>
      </c>
      <c r="F98" s="44">
        <v>43.704000000000001</v>
      </c>
      <c r="G98" s="44">
        <v>17.565000000000001</v>
      </c>
      <c r="H98" s="44">
        <v>24.400000000000002</v>
      </c>
      <c r="I98" s="44">
        <v>18.329000000000001</v>
      </c>
      <c r="J98" s="44">
        <v>85.978000000000009</v>
      </c>
      <c r="K98" s="44">
        <v>18.625</v>
      </c>
      <c r="L98" s="44">
        <v>65.781999999999996</v>
      </c>
      <c r="M98" s="44">
        <v>20.580000000000002</v>
      </c>
      <c r="N98" s="44">
        <v>20.125</v>
      </c>
      <c r="O98" s="44">
        <v>28.137</v>
      </c>
      <c r="P98" s="44">
        <v>26.567</v>
      </c>
      <c r="Q98" s="44">
        <v>19.178000000000001</v>
      </c>
      <c r="S98" s="44">
        <v>783.61200000000008</v>
      </c>
      <c r="T98" s="44">
        <v>48.854999999999997</v>
      </c>
      <c r="U98" s="44">
        <v>23.077999999999999</v>
      </c>
      <c r="V98" s="44">
        <v>19.587</v>
      </c>
      <c r="W98" s="44">
        <v>19.938000000000002</v>
      </c>
      <c r="X98" s="44">
        <v>20.289000000000001</v>
      </c>
      <c r="Y98" s="44">
        <v>25.493000000000002</v>
      </c>
      <c r="Z98" s="44">
        <v>1.0010000000000001</v>
      </c>
      <c r="AA98" s="44">
        <v>1.127</v>
      </c>
      <c r="AB98" s="44">
        <v>266.37599999999998</v>
      </c>
      <c r="AC98" s="44">
        <v>8.1769999999999996</v>
      </c>
      <c r="AD98" s="44">
        <v>297.88099999999997</v>
      </c>
      <c r="AE98" s="44">
        <v>51.81</v>
      </c>
      <c r="AG98" s="44">
        <v>237.58500000000004</v>
      </c>
      <c r="AH98" s="44">
        <v>30.568999999999999</v>
      </c>
      <c r="AI98" s="44">
        <v>12.655000000000001</v>
      </c>
      <c r="AJ98" s="44">
        <v>10.995000000000001</v>
      </c>
      <c r="AK98" s="44">
        <v>12.368</v>
      </c>
      <c r="AL98" s="44">
        <v>59.635000000000005</v>
      </c>
      <c r="AM98" s="44">
        <v>24.330000000000002</v>
      </c>
      <c r="AN98" s="44">
        <v>8.3409999999999993</v>
      </c>
      <c r="AO98" s="44">
        <v>7.73</v>
      </c>
      <c r="AP98" s="44">
        <v>7.5919999999999996</v>
      </c>
      <c r="AQ98" s="44">
        <v>5.8920000000000003</v>
      </c>
      <c r="AR98" s="44">
        <v>57.415999999999997</v>
      </c>
      <c r="AS98" s="44">
        <v>6.2E-2</v>
      </c>
      <c r="AU98" s="44">
        <v>824.75600000000009</v>
      </c>
      <c r="AV98" s="44">
        <v>13.818</v>
      </c>
      <c r="AW98" s="44">
        <v>0.123</v>
      </c>
      <c r="AX98" s="44">
        <v>702.25700000000006</v>
      </c>
      <c r="AY98" s="44">
        <v>0</v>
      </c>
      <c r="AZ98" s="44">
        <v>94.283000000000001</v>
      </c>
      <c r="BA98" s="44">
        <v>0.13799999999999998</v>
      </c>
      <c r="BB98" s="44">
        <v>2.9539999999999997</v>
      </c>
      <c r="BC98" s="44">
        <v>7.2999999999999995E-2</v>
      </c>
      <c r="BD98" s="44">
        <v>6.2E-2</v>
      </c>
      <c r="BE98" s="44">
        <v>6.2E-2</v>
      </c>
      <c r="BF98" s="44">
        <v>10.913</v>
      </c>
      <c r="BG98" s="44">
        <v>7.2999999999999995E-2</v>
      </c>
      <c r="BI98" s="44">
        <v>93.257999999999996</v>
      </c>
      <c r="BJ98" s="44">
        <v>0</v>
      </c>
      <c r="BK98" s="44">
        <v>0.90300000000000002</v>
      </c>
      <c r="BL98" s="44">
        <v>38.186999999999998</v>
      </c>
      <c r="BM98" s="44">
        <v>0</v>
      </c>
      <c r="BN98" s="44">
        <v>13.446999999999999</v>
      </c>
      <c r="BO98" s="44">
        <v>8.3079999999999998</v>
      </c>
      <c r="BP98" s="44">
        <v>13.500999999999999</v>
      </c>
      <c r="BQ98" s="44">
        <v>6.2E-2</v>
      </c>
      <c r="BR98" s="44">
        <v>6.2E-2</v>
      </c>
      <c r="BS98" s="44">
        <v>0.129</v>
      </c>
      <c r="BT98" s="44">
        <v>18.659000000000002</v>
      </c>
      <c r="BU98" s="44">
        <v>0</v>
      </c>
      <c r="BW98" s="44">
        <v>50.382999999999988</v>
      </c>
      <c r="BX98" s="44">
        <v>0.63200000000000001</v>
      </c>
      <c r="BY98" s="44">
        <v>8.0519999999999996</v>
      </c>
      <c r="BZ98" s="44">
        <v>12.091000000000001</v>
      </c>
      <c r="CA98" s="44">
        <v>8.4179999999999993</v>
      </c>
      <c r="CB98" s="44">
        <v>12.462</v>
      </c>
      <c r="CC98" s="44">
        <v>0.128</v>
      </c>
      <c r="CD98" s="44">
        <v>3.3</v>
      </c>
      <c r="CE98" s="44">
        <v>0.98599999999999999</v>
      </c>
      <c r="CF98" s="44">
        <v>0.248</v>
      </c>
      <c r="CG98" s="44">
        <v>0.495</v>
      </c>
      <c r="CH98" s="44">
        <v>3.0980000000000003</v>
      </c>
      <c r="CI98" s="44">
        <v>0.47300000000000003</v>
      </c>
      <c r="CJ98" s="113"/>
      <c r="CK98" s="44">
        <v>116.91771</v>
      </c>
      <c r="CL98" s="44">
        <v>64.941000000000003</v>
      </c>
      <c r="CM98" s="44">
        <v>1.163</v>
      </c>
      <c r="CN98" s="44">
        <v>1.2629999999999999</v>
      </c>
      <c r="CO98" s="44">
        <v>1.913</v>
      </c>
      <c r="CP98" s="44">
        <v>9.4540000000000006</v>
      </c>
      <c r="CQ98" s="44">
        <v>1.2909999999999999</v>
      </c>
      <c r="CR98" s="44">
        <v>4.33</v>
      </c>
      <c r="CS98" s="44">
        <v>0.52810999999999997</v>
      </c>
      <c r="CT98" s="44">
        <v>2.2560000000000002</v>
      </c>
      <c r="CU98" s="44">
        <v>1.7665200000000003</v>
      </c>
      <c r="CV98" s="44">
        <v>24.527729999999998</v>
      </c>
      <c r="CW98" s="44">
        <v>3.4843500000000001</v>
      </c>
      <c r="CY98" s="44">
        <v>1670.4844899999996</v>
      </c>
      <c r="CZ98" s="44">
        <v>483.72284999999994</v>
      </c>
      <c r="DA98" s="44">
        <v>58.162819999999996</v>
      </c>
      <c r="DB98" s="44">
        <v>83.45926</v>
      </c>
      <c r="DC98" s="44">
        <v>109.18777</v>
      </c>
      <c r="DD98" s="44">
        <v>352.65093000000007</v>
      </c>
      <c r="DE98" s="44">
        <v>105.404</v>
      </c>
      <c r="DF98" s="44">
        <v>4.5066700000000006</v>
      </c>
      <c r="DG98" s="44">
        <v>2.4353700000000003</v>
      </c>
      <c r="DH98" s="44">
        <v>1.9246099999999999</v>
      </c>
      <c r="DI98" s="44">
        <v>29.323879999999999</v>
      </c>
      <c r="DJ98" s="44">
        <v>415.57209999999998</v>
      </c>
      <c r="DK98" s="44">
        <v>24.134229999999999</v>
      </c>
      <c r="DM98" s="44">
        <v>3598.7860800000003</v>
      </c>
      <c r="DN98" s="44">
        <v>1.36639</v>
      </c>
      <c r="DO98" s="44">
        <v>206.02369000000002</v>
      </c>
      <c r="DP98" s="44">
        <v>176.52284</v>
      </c>
      <c r="DQ98" s="44">
        <v>735.07581000000016</v>
      </c>
      <c r="DR98" s="44">
        <v>1120.9473599999999</v>
      </c>
      <c r="DS98" s="44">
        <v>119.15426000000001</v>
      </c>
      <c r="DT98" s="44">
        <v>71.639690000000002</v>
      </c>
      <c r="DU98" s="44">
        <v>1.3926700000000001</v>
      </c>
      <c r="DV98" s="44">
        <v>162.69238999999999</v>
      </c>
      <c r="DW98" s="44">
        <v>145.88717</v>
      </c>
      <c r="DX98" s="44">
        <v>822.23190999999997</v>
      </c>
      <c r="DY98" s="44">
        <v>35.851900000000001</v>
      </c>
      <c r="EA98" s="44">
        <v>1739.9499599999999</v>
      </c>
      <c r="EB98" s="44">
        <v>2.02799</v>
      </c>
      <c r="EC98" s="44">
        <v>186.83308</v>
      </c>
      <c r="ED98" s="44">
        <v>162.72532000000001</v>
      </c>
      <c r="EE98" s="44">
        <v>157.43652</v>
      </c>
      <c r="EF98" s="44">
        <v>917.75289999999995</v>
      </c>
      <c r="EG98" s="44">
        <v>210.25848000000002</v>
      </c>
      <c r="EH98" s="44">
        <v>99.496160000000003</v>
      </c>
      <c r="EI98" s="44">
        <v>3.4195099999999998</v>
      </c>
      <c r="EJ98" s="44">
        <v>0</v>
      </c>
      <c r="EK98" s="44">
        <v>0</v>
      </c>
      <c r="EL98" s="44">
        <v>0</v>
      </c>
      <c r="EM98" s="44">
        <v>0</v>
      </c>
      <c r="EO98" s="44">
        <f>SUM(EO99:EO106)</f>
        <v>11967.28</v>
      </c>
      <c r="EP98" s="44">
        <f>SUM(EP99:EP106)</f>
        <v>11294.907940000001</v>
      </c>
      <c r="EQ98" s="44">
        <f t="shared" ref="EQ98:FB98" si="136">SUM(EQ99:EQ106)</f>
        <v>2712.3456500000002</v>
      </c>
      <c r="ER98" s="44">
        <f t="shared" si="136"/>
        <v>475.73909999999995</v>
      </c>
      <c r="ES98" s="44">
        <f t="shared" si="136"/>
        <v>540.70981000000006</v>
      </c>
      <c r="ET98" s="44">
        <f t="shared" si="136"/>
        <v>431.17619000000002</v>
      </c>
      <c r="EU98" s="44">
        <f t="shared" si="136"/>
        <v>2238.86753</v>
      </c>
      <c r="EV98" s="44">
        <f t="shared" si="136"/>
        <v>533.65762999999993</v>
      </c>
      <c r="EW98" s="44">
        <f t="shared" si="136"/>
        <v>330.24403999999998</v>
      </c>
      <c r="EX98" s="44">
        <f t="shared" si="136"/>
        <v>403.54991000000001</v>
      </c>
      <c r="EY98" s="44">
        <f t="shared" si="136"/>
        <v>1762.4225800000002</v>
      </c>
      <c r="EZ98" s="44">
        <f t="shared" si="136"/>
        <v>532.26750000000004</v>
      </c>
      <c r="FA98" s="44">
        <f t="shared" si="136"/>
        <v>800.26750000000004</v>
      </c>
      <c r="FB98" s="44">
        <f t="shared" si="136"/>
        <v>533.66049999999996</v>
      </c>
      <c r="FE98" s="44">
        <f>SUM(FE99:FE106)</f>
        <v>12434.103500000001</v>
      </c>
      <c r="FF98" s="44">
        <f>SUM(FF99:FF106)</f>
        <v>23935.549500000001</v>
      </c>
      <c r="FG98" s="44">
        <f t="shared" ref="FG98" si="137">SUM(FG99:FG106)</f>
        <v>0</v>
      </c>
      <c r="FH98" s="44">
        <f t="shared" ref="FH98" si="138">SUM(FH99:FH106)</f>
        <v>0</v>
      </c>
      <c r="FI98" s="44">
        <f t="shared" ref="FI98" si="139">SUM(FI99:FI106)</f>
        <v>0</v>
      </c>
      <c r="FJ98" s="44">
        <f t="shared" ref="FJ98" si="140">SUM(FJ99:FJ106)</f>
        <v>0</v>
      </c>
      <c r="FK98" s="44">
        <f t="shared" ref="FK98" si="141">SUM(FK99:FK106)</f>
        <v>0</v>
      </c>
      <c r="FL98" s="44">
        <f t="shared" ref="FL98" si="142">SUM(FL99:FL106)</f>
        <v>0</v>
      </c>
      <c r="FM98" s="44">
        <f t="shared" ref="FM98" si="143">SUM(FM99:FM106)</f>
        <v>0</v>
      </c>
      <c r="FN98" s="44">
        <f t="shared" ref="FN98" si="144">SUM(FN99:FN106)</f>
        <v>0</v>
      </c>
      <c r="FO98" s="44">
        <f t="shared" ref="FO98" si="145">SUM(FO99:FO106)</f>
        <v>0</v>
      </c>
      <c r="FP98" s="44">
        <f t="shared" ref="FP98" si="146">SUM(FP99:FP106)</f>
        <v>0</v>
      </c>
      <c r="FQ98" s="44">
        <f t="shared" ref="FQ98" si="147">SUM(FQ99:FQ106)</f>
        <v>0</v>
      </c>
      <c r="FR98" s="44">
        <f t="shared" ref="FR98" si="148">SUM(FR99:FR106)</f>
        <v>0</v>
      </c>
    </row>
    <row r="99" spans="2:174" hidden="1" outlineLevel="1" x14ac:dyDescent="0.25">
      <c r="B99" s="118">
        <v>131</v>
      </c>
      <c r="C99" s="130" t="s">
        <v>270</v>
      </c>
      <c r="D99" s="105"/>
      <c r="E99" s="45">
        <v>89.478999999999985</v>
      </c>
      <c r="F99" s="44">
        <v>0</v>
      </c>
      <c r="G99" s="44">
        <v>0</v>
      </c>
      <c r="H99" s="44">
        <v>3.4740000000000002</v>
      </c>
      <c r="I99" s="44">
        <v>0</v>
      </c>
      <c r="J99" s="44">
        <v>44.473999999999997</v>
      </c>
      <c r="K99" s="44">
        <v>0</v>
      </c>
      <c r="L99" s="44">
        <v>31.225999999999999</v>
      </c>
      <c r="M99" s="44">
        <v>2.1989999999999998</v>
      </c>
      <c r="N99" s="44">
        <v>2.0499999999999998</v>
      </c>
      <c r="O99" s="44">
        <v>2.1030000000000002</v>
      </c>
      <c r="P99" s="44">
        <v>2.081</v>
      </c>
      <c r="Q99" s="44">
        <v>1.8720000000000001</v>
      </c>
      <c r="S99" s="45">
        <v>559.47700000000009</v>
      </c>
      <c r="T99" s="44">
        <v>2.052</v>
      </c>
      <c r="U99" s="44">
        <v>4.24</v>
      </c>
      <c r="V99" s="44">
        <v>2.2130000000000001</v>
      </c>
      <c r="W99" s="44">
        <v>2.3660000000000001</v>
      </c>
      <c r="X99" s="44">
        <v>2.0739999999999998</v>
      </c>
      <c r="Y99" s="44">
        <v>1.7729999999999999</v>
      </c>
      <c r="Z99" s="44">
        <v>0</v>
      </c>
      <c r="AA99" s="44">
        <v>0</v>
      </c>
      <c r="AB99" s="44">
        <v>266.173</v>
      </c>
      <c r="AC99" s="44">
        <v>7.9729999999999999</v>
      </c>
      <c r="AD99" s="44">
        <v>243.44</v>
      </c>
      <c r="AE99" s="44">
        <v>27.172999999999998</v>
      </c>
      <c r="AG99" s="45">
        <v>128.887</v>
      </c>
      <c r="AH99" s="44">
        <v>29.437999999999999</v>
      </c>
      <c r="AI99" s="44">
        <v>11.433</v>
      </c>
      <c r="AJ99" s="44">
        <v>9.5030000000000001</v>
      </c>
      <c r="AK99" s="44">
        <v>11.224</v>
      </c>
      <c r="AL99" s="44">
        <v>8.2370000000000001</v>
      </c>
      <c r="AM99" s="44">
        <v>24.25</v>
      </c>
      <c r="AN99" s="44">
        <v>8.1709999999999994</v>
      </c>
      <c r="AO99" s="44">
        <v>7.65</v>
      </c>
      <c r="AP99" s="44">
        <v>7.5119999999999996</v>
      </c>
      <c r="AQ99" s="44">
        <v>5.8120000000000003</v>
      </c>
      <c r="AR99" s="44">
        <v>5.657</v>
      </c>
      <c r="AS99" s="44">
        <v>0</v>
      </c>
      <c r="AU99" s="45">
        <v>312.28500000000003</v>
      </c>
      <c r="AV99" s="44">
        <v>0</v>
      </c>
      <c r="AW99" s="44">
        <v>0</v>
      </c>
      <c r="AX99" s="44">
        <v>312.22800000000001</v>
      </c>
      <c r="AY99" s="44">
        <v>0</v>
      </c>
      <c r="AZ99" s="44">
        <v>0</v>
      </c>
      <c r="BA99" s="44">
        <v>5.7000000000000002E-2</v>
      </c>
      <c r="BB99" s="44">
        <v>0</v>
      </c>
      <c r="BC99" s="44">
        <v>0</v>
      </c>
      <c r="BD99" s="44">
        <v>0</v>
      </c>
      <c r="BE99" s="44">
        <v>0</v>
      </c>
      <c r="BF99" s="44">
        <v>0</v>
      </c>
      <c r="BG99" s="44">
        <v>0</v>
      </c>
      <c r="BI99" s="45">
        <v>28.086000000000002</v>
      </c>
      <c r="BJ99" s="44">
        <v>0</v>
      </c>
      <c r="BK99" s="44">
        <v>0</v>
      </c>
      <c r="BL99" s="44">
        <v>0</v>
      </c>
      <c r="BM99" s="44">
        <v>0</v>
      </c>
      <c r="BN99" s="44">
        <v>9.4489999999999998</v>
      </c>
      <c r="BO99" s="44">
        <v>8.2270000000000003</v>
      </c>
      <c r="BP99" s="44">
        <v>10.41</v>
      </c>
      <c r="BQ99" s="44" t="s">
        <v>168</v>
      </c>
      <c r="BR99" s="44">
        <v>0</v>
      </c>
      <c r="BS99" s="44" t="s">
        <v>168</v>
      </c>
      <c r="BT99" s="44">
        <v>0</v>
      </c>
      <c r="BU99" s="44">
        <v>0</v>
      </c>
      <c r="BW99" s="45">
        <v>0</v>
      </c>
      <c r="BX99" s="44">
        <v>0</v>
      </c>
      <c r="BY99" s="44">
        <v>0</v>
      </c>
      <c r="BZ99" s="44">
        <v>0</v>
      </c>
      <c r="CA99" s="44">
        <v>0</v>
      </c>
      <c r="CB99" s="44">
        <v>0</v>
      </c>
      <c r="CC99" s="44">
        <v>0</v>
      </c>
      <c r="CD99" s="44">
        <v>0</v>
      </c>
      <c r="CE99" s="44">
        <v>0</v>
      </c>
      <c r="CF99" s="44">
        <v>0</v>
      </c>
      <c r="CG99" s="44" t="s">
        <v>168</v>
      </c>
      <c r="CH99" s="44">
        <v>0</v>
      </c>
      <c r="CI99" s="44">
        <v>0</v>
      </c>
      <c r="CJ99" s="113"/>
      <c r="CK99" s="45">
        <v>1.24716</v>
      </c>
      <c r="CL99" s="44">
        <v>0</v>
      </c>
      <c r="CM99" s="44" t="s">
        <v>168</v>
      </c>
      <c r="CN99" s="44">
        <v>0</v>
      </c>
      <c r="CO99" s="44">
        <v>0</v>
      </c>
      <c r="CP99" s="44">
        <v>0</v>
      </c>
      <c r="CQ99" s="44">
        <v>0</v>
      </c>
      <c r="CR99" s="44">
        <v>0</v>
      </c>
      <c r="CS99" s="44">
        <v>0</v>
      </c>
      <c r="CT99" s="44">
        <v>0</v>
      </c>
      <c r="CU99" s="44">
        <v>0</v>
      </c>
      <c r="CV99" s="44">
        <v>0</v>
      </c>
      <c r="CW99" s="44">
        <v>1.24716</v>
      </c>
      <c r="CY99" s="45">
        <v>577.71731</v>
      </c>
      <c r="CZ99" s="44">
        <v>438.49475000000001</v>
      </c>
      <c r="DA99" s="44">
        <v>23.372260000000001</v>
      </c>
      <c r="DB99" s="44">
        <v>26.70046</v>
      </c>
      <c r="DC99" s="44">
        <v>29.51493</v>
      </c>
      <c r="DD99" s="44">
        <v>25.71649</v>
      </c>
      <c r="DE99" s="44">
        <v>33.918419999999998</v>
      </c>
      <c r="DF99" s="44">
        <v>0</v>
      </c>
      <c r="DG99" s="45">
        <v>0</v>
      </c>
      <c r="DH99" s="45">
        <v>0</v>
      </c>
      <c r="DI99" s="45">
        <v>0</v>
      </c>
      <c r="DJ99" s="45">
        <v>0</v>
      </c>
      <c r="DK99" s="45">
        <v>0</v>
      </c>
      <c r="DM99" s="45">
        <v>257.30588999999998</v>
      </c>
      <c r="DN99" s="44">
        <v>0</v>
      </c>
      <c r="DO99" s="44">
        <v>0</v>
      </c>
      <c r="DP99" s="44">
        <v>0</v>
      </c>
      <c r="DQ99" s="44">
        <v>13.05753</v>
      </c>
      <c r="DR99" s="44">
        <v>73.785079999999994</v>
      </c>
      <c r="DS99" s="44">
        <v>104.74948000000001</v>
      </c>
      <c r="DT99" s="44">
        <v>65.713800000000006</v>
      </c>
      <c r="DU99" s="45">
        <v>0</v>
      </c>
      <c r="DV99" s="45">
        <v>0</v>
      </c>
      <c r="DW99" s="45">
        <v>0</v>
      </c>
      <c r="DX99" s="45">
        <v>0</v>
      </c>
      <c r="DY99" s="45">
        <v>0</v>
      </c>
      <c r="EA99" s="45">
        <v>0</v>
      </c>
      <c r="EB99" s="44">
        <v>0</v>
      </c>
      <c r="EC99" s="44">
        <v>0</v>
      </c>
      <c r="ED99" s="44">
        <v>0</v>
      </c>
      <c r="EE99" s="44">
        <v>0</v>
      </c>
      <c r="EF99" s="44">
        <v>0</v>
      </c>
      <c r="EG99" s="44">
        <v>0</v>
      </c>
      <c r="EH99" s="44">
        <v>0</v>
      </c>
      <c r="EI99" s="44">
        <v>0</v>
      </c>
      <c r="EJ99" s="45">
        <v>0</v>
      </c>
      <c r="EK99" s="45">
        <v>0</v>
      </c>
      <c r="EL99" s="45">
        <v>0</v>
      </c>
      <c r="EM99" s="45">
        <v>0</v>
      </c>
      <c r="EO99" s="45">
        <f>0.0495*EO7</f>
        <v>1813.68</v>
      </c>
      <c r="EP99" s="44">
        <f t="shared" si="135"/>
        <v>1174.9109699999999</v>
      </c>
      <c r="EQ99" s="58">
        <v>81.283850000000001</v>
      </c>
      <c r="ER99" s="58">
        <v>158.07752000000002</v>
      </c>
      <c r="ES99" s="58">
        <v>177.25452999999999</v>
      </c>
      <c r="ET99" s="58">
        <v>138.78016999999997</v>
      </c>
      <c r="EU99" s="58">
        <v>147.58957000000001</v>
      </c>
      <c r="EV99" s="58">
        <v>178.28721999999999</v>
      </c>
      <c r="EW99" s="58">
        <v>1.1426099999999999</v>
      </c>
      <c r="EX99" s="58">
        <v>0</v>
      </c>
      <c r="EY99" s="58">
        <v>0</v>
      </c>
      <c r="EZ99" s="58">
        <f>0.0495*SUM(EZ8:EZ10)</f>
        <v>97.267499999999998</v>
      </c>
      <c r="FA99" s="58">
        <f t="shared" ref="FA99:FB99" si="149">0.0495*SUM(FA8:FA10)</f>
        <v>97.267499999999998</v>
      </c>
      <c r="FB99" s="58">
        <f t="shared" si="149"/>
        <v>97.96050000000001</v>
      </c>
      <c r="FC99" s="49"/>
      <c r="FE99" s="45">
        <f>0.0495*FE7</f>
        <v>1872.7335</v>
      </c>
      <c r="FF99" s="45">
        <f>0.0495*FF7</f>
        <v>3662.0595000000003</v>
      </c>
      <c r="FG99" s="58">
        <f t="shared" ref="FG99:FR99" si="150">0.0495*FG7</f>
        <v>0</v>
      </c>
      <c r="FH99" s="58">
        <f t="shared" si="150"/>
        <v>0</v>
      </c>
      <c r="FI99" s="58">
        <f t="shared" si="150"/>
        <v>0</v>
      </c>
      <c r="FJ99" s="58">
        <f t="shared" si="150"/>
        <v>0</v>
      </c>
      <c r="FK99" s="58">
        <f t="shared" si="150"/>
        <v>0</v>
      </c>
      <c r="FL99" s="58">
        <f t="shared" si="150"/>
        <v>0</v>
      </c>
      <c r="FM99" s="58">
        <f t="shared" si="150"/>
        <v>0</v>
      </c>
      <c r="FN99" s="58">
        <f t="shared" si="150"/>
        <v>0</v>
      </c>
      <c r="FO99" s="58">
        <f t="shared" si="150"/>
        <v>0</v>
      </c>
      <c r="FP99" s="58">
        <f t="shared" si="150"/>
        <v>0</v>
      </c>
      <c r="FQ99" s="58">
        <f t="shared" si="150"/>
        <v>0</v>
      </c>
      <c r="FR99" s="58">
        <f t="shared" si="150"/>
        <v>0</v>
      </c>
    </row>
    <row r="100" spans="2:174" hidden="1" outlineLevel="1" x14ac:dyDescent="0.25">
      <c r="B100" s="118">
        <v>132</v>
      </c>
      <c r="C100" s="130" t="s">
        <v>271</v>
      </c>
      <c r="D100" s="105"/>
      <c r="E100" s="45">
        <v>48.387000000000008</v>
      </c>
      <c r="F100" s="44">
        <v>0</v>
      </c>
      <c r="G100" s="44">
        <v>0</v>
      </c>
      <c r="H100" s="44">
        <v>2.8559999999999999</v>
      </c>
      <c r="I100" s="44">
        <v>0.622</v>
      </c>
      <c r="J100" s="44">
        <v>24.664000000000001</v>
      </c>
      <c r="K100" s="44">
        <v>0.44900000000000001</v>
      </c>
      <c r="L100" s="44">
        <v>16.939</v>
      </c>
      <c r="M100" s="44">
        <v>0.45300000000000001</v>
      </c>
      <c r="N100" s="44">
        <v>0.45500000000000002</v>
      </c>
      <c r="O100" s="44">
        <v>1.0369999999999999</v>
      </c>
      <c r="P100" s="44">
        <v>0.45600000000000002</v>
      </c>
      <c r="Q100" s="44">
        <v>0.45600000000000002</v>
      </c>
      <c r="S100" s="45">
        <v>21.707000000000001</v>
      </c>
      <c r="T100" s="44">
        <v>0.503</v>
      </c>
      <c r="U100" s="44">
        <v>1.4139999999999999</v>
      </c>
      <c r="V100" s="44">
        <v>0.65900000000000003</v>
      </c>
      <c r="W100" s="44">
        <v>0.55400000000000005</v>
      </c>
      <c r="X100" s="44">
        <v>0.61799999999999999</v>
      </c>
      <c r="Y100" s="44">
        <v>0.75700000000000001</v>
      </c>
      <c r="Z100" s="44">
        <v>0.20300000000000001</v>
      </c>
      <c r="AA100" s="44">
        <v>1.127</v>
      </c>
      <c r="AB100" s="44">
        <v>0.20300000000000001</v>
      </c>
      <c r="AC100" s="44">
        <v>0.20399999999999999</v>
      </c>
      <c r="AD100" s="44">
        <v>14.609</v>
      </c>
      <c r="AE100" s="44">
        <v>0.85599999999999998</v>
      </c>
      <c r="AG100" s="45">
        <v>1.1320000000000003</v>
      </c>
      <c r="AH100" s="44">
        <v>0.14599999999999999</v>
      </c>
      <c r="AI100" s="44">
        <v>0.214</v>
      </c>
      <c r="AJ100" s="44">
        <v>0.157</v>
      </c>
      <c r="AK100" s="44">
        <v>0.16200000000000001</v>
      </c>
      <c r="AL100" s="44">
        <v>0.14299999999999999</v>
      </c>
      <c r="AM100" s="44">
        <v>6.2E-2</v>
      </c>
      <c r="AN100" s="44">
        <v>0</v>
      </c>
      <c r="AO100" s="44">
        <v>6.2E-2</v>
      </c>
      <c r="AP100" s="44">
        <v>6.2E-2</v>
      </c>
      <c r="AQ100" s="44">
        <v>6.2E-2</v>
      </c>
      <c r="AR100" s="44">
        <v>0</v>
      </c>
      <c r="AS100" s="44">
        <v>6.2E-2</v>
      </c>
      <c r="AU100" s="45">
        <v>5.8980000000000024</v>
      </c>
      <c r="AV100" s="44">
        <v>5.1619999999999999</v>
      </c>
      <c r="AW100" s="44">
        <v>0.123</v>
      </c>
      <c r="AX100" s="44">
        <v>6.2E-2</v>
      </c>
      <c r="AY100" s="44">
        <v>0</v>
      </c>
      <c r="AZ100" s="44">
        <v>6.2E-2</v>
      </c>
      <c r="BA100" s="44">
        <v>6.2E-2</v>
      </c>
      <c r="BB100" s="44">
        <v>6.2E-2</v>
      </c>
      <c r="BC100" s="44">
        <v>7.2999999999999995E-2</v>
      </c>
      <c r="BD100" s="44">
        <v>6.2E-2</v>
      </c>
      <c r="BE100" s="44">
        <v>6.2E-2</v>
      </c>
      <c r="BF100" s="44">
        <v>9.5000000000000001E-2</v>
      </c>
      <c r="BG100" s="44">
        <v>7.2999999999999995E-2</v>
      </c>
      <c r="BI100" s="45">
        <v>15.284999999999998</v>
      </c>
      <c r="BJ100" s="44">
        <v>0</v>
      </c>
      <c r="BK100" s="44">
        <v>0.123</v>
      </c>
      <c r="BL100" s="44">
        <v>14.627000000000001</v>
      </c>
      <c r="BM100" s="44">
        <v>0</v>
      </c>
      <c r="BN100" s="44">
        <v>7.2999999999999995E-2</v>
      </c>
      <c r="BO100" s="44">
        <v>6.2E-2</v>
      </c>
      <c r="BP100" s="44">
        <v>6.2E-2</v>
      </c>
      <c r="BQ100" s="44">
        <v>6.2E-2</v>
      </c>
      <c r="BR100" s="44">
        <v>6.2E-2</v>
      </c>
      <c r="BS100" s="44">
        <v>0.129</v>
      </c>
      <c r="BT100" s="44">
        <v>8.5000000000000006E-2</v>
      </c>
      <c r="BU100" s="44">
        <v>0</v>
      </c>
      <c r="BW100" s="45">
        <v>14.452</v>
      </c>
      <c r="BX100" s="44">
        <v>0</v>
      </c>
      <c r="BY100" s="44">
        <v>6.7869999999999999</v>
      </c>
      <c r="BZ100" s="44">
        <v>0</v>
      </c>
      <c r="CA100" s="44">
        <v>7.665</v>
      </c>
      <c r="CB100" s="44">
        <v>0</v>
      </c>
      <c r="CC100" s="44">
        <v>0</v>
      </c>
      <c r="CD100" s="44">
        <v>0</v>
      </c>
      <c r="CE100" s="44">
        <v>0</v>
      </c>
      <c r="CF100" s="44">
        <v>0</v>
      </c>
      <c r="CG100" s="44">
        <v>0</v>
      </c>
      <c r="CH100" s="44">
        <v>0</v>
      </c>
      <c r="CI100" s="44">
        <v>0</v>
      </c>
      <c r="CJ100" s="113"/>
      <c r="CK100" s="45">
        <v>0</v>
      </c>
      <c r="CL100" s="44">
        <v>0</v>
      </c>
      <c r="CM100" s="44">
        <v>0</v>
      </c>
      <c r="CN100" s="44">
        <v>0</v>
      </c>
      <c r="CO100" s="44">
        <v>0</v>
      </c>
      <c r="CP100" s="44">
        <v>0</v>
      </c>
      <c r="CQ100" s="44">
        <v>0</v>
      </c>
      <c r="CR100" s="44">
        <v>0</v>
      </c>
      <c r="CS100" s="44">
        <v>0</v>
      </c>
      <c r="CT100" s="44">
        <v>0</v>
      </c>
      <c r="CU100" s="44">
        <v>0</v>
      </c>
      <c r="CV100" s="44">
        <v>0</v>
      </c>
      <c r="CW100" s="44">
        <v>0</v>
      </c>
      <c r="CY100" s="45">
        <v>0</v>
      </c>
      <c r="CZ100" s="44">
        <v>0</v>
      </c>
      <c r="DA100" s="44">
        <v>0</v>
      </c>
      <c r="DB100" s="44">
        <v>0</v>
      </c>
      <c r="DC100" s="44">
        <v>0</v>
      </c>
      <c r="DD100" s="44">
        <v>0</v>
      </c>
      <c r="DE100" s="44">
        <v>0</v>
      </c>
      <c r="DF100" s="44">
        <v>0</v>
      </c>
      <c r="DG100" s="45">
        <v>0</v>
      </c>
      <c r="DH100" s="45">
        <v>0</v>
      </c>
      <c r="DI100" s="45">
        <v>0</v>
      </c>
      <c r="DJ100" s="45">
        <v>0</v>
      </c>
      <c r="DK100" s="45">
        <v>0</v>
      </c>
      <c r="DM100" s="45">
        <v>20.921509999999998</v>
      </c>
      <c r="DN100" s="44">
        <v>0</v>
      </c>
      <c r="DO100" s="44">
        <v>0</v>
      </c>
      <c r="DP100" s="44">
        <v>0.99975000000000003</v>
      </c>
      <c r="DQ100" s="44">
        <v>0</v>
      </c>
      <c r="DR100" s="44">
        <v>7.5025000000000004</v>
      </c>
      <c r="DS100" s="44">
        <v>12.41926</v>
      </c>
      <c r="DT100" s="44">
        <v>0</v>
      </c>
      <c r="DU100" s="45">
        <v>0</v>
      </c>
      <c r="DV100" s="45">
        <v>0</v>
      </c>
      <c r="DW100" s="45">
        <v>0</v>
      </c>
      <c r="DX100" s="45">
        <v>0</v>
      </c>
      <c r="DY100" s="45">
        <v>0</v>
      </c>
      <c r="EA100" s="45">
        <v>11.62895</v>
      </c>
      <c r="EB100" s="44">
        <v>0</v>
      </c>
      <c r="EC100" s="44">
        <v>0</v>
      </c>
      <c r="ED100" s="44">
        <v>1.1997</v>
      </c>
      <c r="EE100" s="44">
        <v>0</v>
      </c>
      <c r="EF100" s="44">
        <v>0</v>
      </c>
      <c r="EG100" s="44">
        <v>10.42925</v>
      </c>
      <c r="EH100" s="44">
        <v>0</v>
      </c>
      <c r="EI100" s="44">
        <v>0</v>
      </c>
      <c r="EJ100" s="45">
        <v>0</v>
      </c>
      <c r="EK100" s="45">
        <v>0</v>
      </c>
      <c r="EL100" s="45">
        <v>0</v>
      </c>
      <c r="EM100" s="45">
        <v>0</v>
      </c>
      <c r="EO100" s="45">
        <f>0.05*(EO8+EO9)</f>
        <v>57</v>
      </c>
      <c r="EP100" s="44">
        <f t="shared" si="135"/>
        <v>74.693069999999992</v>
      </c>
      <c r="EQ100" s="58">
        <v>0</v>
      </c>
      <c r="ER100" s="58">
        <v>3.32376</v>
      </c>
      <c r="ES100" s="58">
        <v>36.651800000000001</v>
      </c>
      <c r="ET100" s="58">
        <v>4.7643199999999997</v>
      </c>
      <c r="EU100" s="58">
        <v>0</v>
      </c>
      <c r="EV100" s="58">
        <v>13.878870000000001</v>
      </c>
      <c r="EW100" s="58">
        <v>0</v>
      </c>
      <c r="EX100" s="58">
        <v>4.251129999999999</v>
      </c>
      <c r="EY100" s="58">
        <v>2.1231900000000001</v>
      </c>
      <c r="EZ100" s="58">
        <f t="shared" ref="EZ100:FB100" si="151">0.05*(EZ8+EZ9)</f>
        <v>3</v>
      </c>
      <c r="FA100" s="58">
        <f t="shared" si="151"/>
        <v>3</v>
      </c>
      <c r="FB100" s="58">
        <f t="shared" si="151"/>
        <v>3.7</v>
      </c>
      <c r="FC100" s="49"/>
      <c r="FE100" s="45">
        <f>0.05*(FE8+FE9)</f>
        <v>59.150000000000006</v>
      </c>
      <c r="FF100" s="45">
        <f>0.05*(FF8+FF9)</f>
        <v>99.050000000000011</v>
      </c>
      <c r="FG100" s="58">
        <f t="shared" ref="FG100:FR100" si="152">0.05*(FG8+FG9)</f>
        <v>0</v>
      </c>
      <c r="FH100" s="58">
        <f t="shared" si="152"/>
        <v>0</v>
      </c>
      <c r="FI100" s="58">
        <f t="shared" si="152"/>
        <v>0</v>
      </c>
      <c r="FJ100" s="58">
        <f t="shared" si="152"/>
        <v>0</v>
      </c>
      <c r="FK100" s="58">
        <f t="shared" si="152"/>
        <v>0</v>
      </c>
      <c r="FL100" s="58">
        <f t="shared" si="152"/>
        <v>0</v>
      </c>
      <c r="FM100" s="58">
        <f t="shared" si="152"/>
        <v>0</v>
      </c>
      <c r="FN100" s="58">
        <f t="shared" si="152"/>
        <v>0</v>
      </c>
      <c r="FO100" s="58">
        <f t="shared" si="152"/>
        <v>0</v>
      </c>
      <c r="FP100" s="58">
        <f t="shared" si="152"/>
        <v>0</v>
      </c>
      <c r="FQ100" s="58">
        <f t="shared" si="152"/>
        <v>0</v>
      </c>
      <c r="FR100" s="58">
        <f t="shared" si="152"/>
        <v>0</v>
      </c>
    </row>
    <row r="101" spans="2:174" hidden="1" outlineLevel="1" x14ac:dyDescent="0.25">
      <c r="B101" s="118">
        <v>133</v>
      </c>
      <c r="C101" s="130" t="s">
        <v>272</v>
      </c>
      <c r="D101" s="105"/>
      <c r="E101" s="45">
        <v>0</v>
      </c>
      <c r="F101" s="44">
        <v>0</v>
      </c>
      <c r="G101" s="44">
        <v>0</v>
      </c>
      <c r="H101" s="44">
        <v>0</v>
      </c>
      <c r="I101" s="44">
        <v>0</v>
      </c>
      <c r="J101" s="44">
        <v>0</v>
      </c>
      <c r="K101" s="44">
        <v>0</v>
      </c>
      <c r="L101" s="44">
        <v>0</v>
      </c>
      <c r="M101" s="44">
        <v>0</v>
      </c>
      <c r="N101" s="44">
        <v>0</v>
      </c>
      <c r="O101" s="44">
        <v>0</v>
      </c>
      <c r="P101" s="44">
        <v>0</v>
      </c>
      <c r="Q101" s="44">
        <v>0</v>
      </c>
      <c r="S101" s="45">
        <v>0</v>
      </c>
      <c r="T101" s="44">
        <v>0</v>
      </c>
      <c r="U101" s="44">
        <v>0</v>
      </c>
      <c r="V101" s="44">
        <v>0</v>
      </c>
      <c r="W101" s="44">
        <v>0</v>
      </c>
      <c r="X101" s="44">
        <v>0</v>
      </c>
      <c r="Y101" s="44">
        <v>0</v>
      </c>
      <c r="Z101" s="44">
        <v>0</v>
      </c>
      <c r="AA101" s="44">
        <v>0</v>
      </c>
      <c r="AB101" s="44">
        <v>0</v>
      </c>
      <c r="AC101" s="44">
        <v>0</v>
      </c>
      <c r="AD101" s="44">
        <v>0</v>
      </c>
      <c r="AE101" s="44">
        <v>0</v>
      </c>
      <c r="AG101" s="45">
        <v>0</v>
      </c>
      <c r="AH101" s="44">
        <v>0</v>
      </c>
      <c r="AI101" s="44">
        <v>0</v>
      </c>
      <c r="AJ101" s="44">
        <v>0</v>
      </c>
      <c r="AK101" s="44">
        <v>0</v>
      </c>
      <c r="AL101" s="44">
        <v>0</v>
      </c>
      <c r="AM101" s="44">
        <v>0</v>
      </c>
      <c r="AN101" s="44">
        <v>0</v>
      </c>
      <c r="AO101" s="44">
        <v>0</v>
      </c>
      <c r="AP101" s="44">
        <v>0</v>
      </c>
      <c r="AQ101" s="44">
        <v>0</v>
      </c>
      <c r="AR101" s="44">
        <v>0</v>
      </c>
      <c r="AS101" s="44">
        <v>0</v>
      </c>
      <c r="AU101" s="45">
        <v>0</v>
      </c>
      <c r="AV101" s="44">
        <v>0</v>
      </c>
      <c r="AW101" s="44">
        <v>0</v>
      </c>
      <c r="AX101" s="44">
        <v>0</v>
      </c>
      <c r="AY101" s="44">
        <v>0</v>
      </c>
      <c r="AZ101" s="44">
        <v>0</v>
      </c>
      <c r="BA101" s="44">
        <v>0</v>
      </c>
      <c r="BB101" s="44">
        <v>0</v>
      </c>
      <c r="BC101" s="44">
        <v>0</v>
      </c>
      <c r="BD101" s="44">
        <v>0</v>
      </c>
      <c r="BE101" s="44">
        <v>0</v>
      </c>
      <c r="BF101" s="44">
        <v>0</v>
      </c>
      <c r="BG101" s="44">
        <v>0</v>
      </c>
      <c r="BI101" s="45">
        <v>0</v>
      </c>
      <c r="BJ101" s="44">
        <v>0</v>
      </c>
      <c r="BK101" s="44">
        <v>0</v>
      </c>
      <c r="BL101" s="44">
        <v>0</v>
      </c>
      <c r="BM101" s="44">
        <v>0</v>
      </c>
      <c r="BN101" s="44">
        <v>0</v>
      </c>
      <c r="BO101" s="44">
        <v>0</v>
      </c>
      <c r="BP101" s="44">
        <v>0</v>
      </c>
      <c r="BQ101" s="44">
        <v>0</v>
      </c>
      <c r="BR101" s="44">
        <v>0</v>
      </c>
      <c r="BS101" s="44">
        <v>0</v>
      </c>
      <c r="BT101" s="44">
        <v>0</v>
      </c>
      <c r="BU101" s="44">
        <v>0</v>
      </c>
      <c r="BW101" s="45">
        <v>0</v>
      </c>
      <c r="BX101" s="44">
        <v>0</v>
      </c>
      <c r="BY101" s="44">
        <v>0</v>
      </c>
      <c r="BZ101" s="44">
        <v>0</v>
      </c>
      <c r="CA101" s="44">
        <v>0</v>
      </c>
      <c r="CB101" s="44">
        <v>0</v>
      </c>
      <c r="CC101" s="44">
        <v>0</v>
      </c>
      <c r="CD101" s="44">
        <v>0</v>
      </c>
      <c r="CE101" s="44">
        <v>0</v>
      </c>
      <c r="CF101" s="44">
        <v>0</v>
      </c>
      <c r="CG101" s="44">
        <v>0</v>
      </c>
      <c r="CH101" s="44">
        <v>0</v>
      </c>
      <c r="CI101" s="44">
        <v>0</v>
      </c>
      <c r="CJ101" s="113"/>
      <c r="CK101" s="45">
        <v>0</v>
      </c>
      <c r="CL101" s="44">
        <v>0</v>
      </c>
      <c r="CM101" s="44">
        <v>0</v>
      </c>
      <c r="CN101" s="44">
        <v>0</v>
      </c>
      <c r="CO101" s="44">
        <v>0</v>
      </c>
      <c r="CP101" s="44">
        <v>0</v>
      </c>
      <c r="CQ101" s="44">
        <v>0</v>
      </c>
      <c r="CR101" s="44">
        <v>0</v>
      </c>
      <c r="CS101" s="44">
        <v>0</v>
      </c>
      <c r="CT101" s="44">
        <v>0</v>
      </c>
      <c r="CU101" s="44">
        <v>0</v>
      </c>
      <c r="CV101" s="44">
        <v>0</v>
      </c>
      <c r="CW101" s="44">
        <v>0</v>
      </c>
      <c r="CY101" s="45">
        <v>0</v>
      </c>
      <c r="CZ101" s="44">
        <v>0</v>
      </c>
      <c r="DA101" s="44">
        <v>0</v>
      </c>
      <c r="DB101" s="44">
        <v>0</v>
      </c>
      <c r="DC101" s="44">
        <v>0</v>
      </c>
      <c r="DD101" s="44">
        <v>0</v>
      </c>
      <c r="DE101" s="44">
        <v>0</v>
      </c>
      <c r="DF101" s="44">
        <v>0</v>
      </c>
      <c r="DG101" s="45">
        <v>0</v>
      </c>
      <c r="DH101" s="45">
        <v>0</v>
      </c>
      <c r="DI101" s="45">
        <v>0</v>
      </c>
      <c r="DJ101" s="45">
        <v>0</v>
      </c>
      <c r="DK101" s="45">
        <v>0</v>
      </c>
      <c r="DM101" s="45">
        <v>0</v>
      </c>
      <c r="DN101" s="44">
        <v>0</v>
      </c>
      <c r="DO101" s="44">
        <v>0</v>
      </c>
      <c r="DP101" s="44">
        <v>0</v>
      </c>
      <c r="DQ101" s="44">
        <v>0</v>
      </c>
      <c r="DR101" s="44">
        <v>0</v>
      </c>
      <c r="DS101" s="44">
        <v>0</v>
      </c>
      <c r="DT101" s="44">
        <v>0</v>
      </c>
      <c r="DU101" s="45">
        <v>0</v>
      </c>
      <c r="DV101" s="45">
        <v>0</v>
      </c>
      <c r="DW101" s="45">
        <v>0</v>
      </c>
      <c r="DX101" s="45">
        <v>0</v>
      </c>
      <c r="DY101" s="45">
        <v>0</v>
      </c>
      <c r="EA101" s="45">
        <v>0</v>
      </c>
      <c r="EB101" s="44">
        <v>0</v>
      </c>
      <c r="EC101" s="44">
        <v>0</v>
      </c>
      <c r="ED101" s="44">
        <v>0</v>
      </c>
      <c r="EE101" s="44">
        <v>0</v>
      </c>
      <c r="EF101" s="44">
        <v>0</v>
      </c>
      <c r="EG101" s="44">
        <v>0</v>
      </c>
      <c r="EH101" s="44">
        <v>0</v>
      </c>
      <c r="EI101" s="44">
        <v>0</v>
      </c>
      <c r="EJ101" s="45">
        <v>0</v>
      </c>
      <c r="EK101" s="45">
        <v>0</v>
      </c>
      <c r="EL101" s="45">
        <v>0</v>
      </c>
      <c r="EM101" s="45">
        <v>0</v>
      </c>
      <c r="EO101" s="45">
        <v>0</v>
      </c>
      <c r="EP101" s="44">
        <f t="shared" si="135"/>
        <v>0</v>
      </c>
      <c r="EQ101" s="58">
        <v>0</v>
      </c>
      <c r="ER101" s="58">
        <v>0</v>
      </c>
      <c r="ES101" s="58">
        <v>0</v>
      </c>
      <c r="ET101" s="58">
        <v>0</v>
      </c>
      <c r="EU101" s="58">
        <v>0</v>
      </c>
      <c r="EV101" s="58">
        <v>0</v>
      </c>
      <c r="EW101" s="58">
        <v>0</v>
      </c>
      <c r="EX101" s="58">
        <v>0</v>
      </c>
      <c r="EY101" s="58">
        <v>0</v>
      </c>
      <c r="EZ101" s="58">
        <v>0</v>
      </c>
      <c r="FA101" s="58">
        <v>0</v>
      </c>
      <c r="FB101" s="58">
        <v>0</v>
      </c>
      <c r="FC101" s="49"/>
      <c r="FE101" s="45">
        <v>0</v>
      </c>
      <c r="FF101" s="45">
        <v>0</v>
      </c>
      <c r="FG101" s="58">
        <v>0</v>
      </c>
      <c r="FH101" s="58">
        <v>0</v>
      </c>
      <c r="FI101" s="58">
        <v>0</v>
      </c>
      <c r="FJ101" s="58">
        <v>0</v>
      </c>
      <c r="FK101" s="58">
        <v>0</v>
      </c>
      <c r="FL101" s="58">
        <v>0</v>
      </c>
      <c r="FM101" s="58">
        <v>0</v>
      </c>
      <c r="FN101" s="58">
        <v>0</v>
      </c>
      <c r="FO101" s="58">
        <v>0</v>
      </c>
      <c r="FP101" s="58">
        <v>0</v>
      </c>
      <c r="FQ101" s="58">
        <v>0</v>
      </c>
      <c r="FR101" s="58">
        <v>0</v>
      </c>
    </row>
    <row r="102" spans="2:174" hidden="1" outlineLevel="1" x14ac:dyDescent="0.25">
      <c r="B102" s="118">
        <v>134</v>
      </c>
      <c r="C102" s="130" t="s">
        <v>273</v>
      </c>
      <c r="D102" s="105"/>
      <c r="E102" s="45">
        <v>248.76999999999998</v>
      </c>
      <c r="F102" s="44">
        <v>43.356999999999999</v>
      </c>
      <c r="G102" s="44">
        <v>17.565000000000001</v>
      </c>
      <c r="H102" s="44">
        <v>17.312999999999999</v>
      </c>
      <c r="I102" s="44">
        <v>17.41</v>
      </c>
      <c r="J102" s="44">
        <v>16.84</v>
      </c>
      <c r="K102" s="44">
        <v>17.552</v>
      </c>
      <c r="L102" s="44">
        <v>17.617000000000001</v>
      </c>
      <c r="M102" s="44">
        <v>17.619</v>
      </c>
      <c r="N102" s="44">
        <v>17.62</v>
      </c>
      <c r="O102" s="44">
        <v>24.997</v>
      </c>
      <c r="P102" s="44">
        <v>24.03</v>
      </c>
      <c r="Q102" s="44">
        <v>16.850000000000001</v>
      </c>
      <c r="S102" s="45">
        <v>179.363</v>
      </c>
      <c r="T102" s="44">
        <v>46.3</v>
      </c>
      <c r="U102" s="44">
        <v>17.423999999999999</v>
      </c>
      <c r="V102" s="44">
        <v>16.715</v>
      </c>
      <c r="W102" s="44">
        <v>17.018000000000001</v>
      </c>
      <c r="X102" s="44">
        <v>17.597000000000001</v>
      </c>
      <c r="Y102" s="44">
        <v>22.963000000000001</v>
      </c>
      <c r="Z102" s="44">
        <v>0</v>
      </c>
      <c r="AA102" s="44">
        <v>0</v>
      </c>
      <c r="AB102" s="44">
        <v>0</v>
      </c>
      <c r="AC102" s="44">
        <v>0</v>
      </c>
      <c r="AD102" s="44">
        <v>17.565000000000001</v>
      </c>
      <c r="AE102" s="44">
        <v>23.780999999999999</v>
      </c>
      <c r="AG102" s="45">
        <v>107.41400000000002</v>
      </c>
      <c r="AH102" s="44">
        <v>0.98499999999999999</v>
      </c>
      <c r="AI102" s="44">
        <v>1.008</v>
      </c>
      <c r="AJ102" s="44">
        <v>1.335</v>
      </c>
      <c r="AK102" s="44">
        <v>0.98199999999999998</v>
      </c>
      <c r="AL102" s="44">
        <v>51.255000000000003</v>
      </c>
      <c r="AM102" s="44">
        <v>1.7999999999999999E-2</v>
      </c>
      <c r="AN102" s="44">
        <v>1.7999999999999999E-2</v>
      </c>
      <c r="AO102" s="44">
        <v>1.7999999999999999E-2</v>
      </c>
      <c r="AP102" s="44">
        <v>1.7999999999999999E-2</v>
      </c>
      <c r="AQ102" s="44">
        <v>1.7999999999999999E-2</v>
      </c>
      <c r="AR102" s="44">
        <v>51.759</v>
      </c>
      <c r="AS102" s="44">
        <v>0</v>
      </c>
      <c r="AU102" s="45">
        <v>500.14499999999998</v>
      </c>
      <c r="AV102" s="44">
        <v>5.12</v>
      </c>
      <c r="AW102" s="44">
        <v>0</v>
      </c>
      <c r="AX102" s="44">
        <v>389.96699999999998</v>
      </c>
      <c r="AY102" s="44">
        <v>0</v>
      </c>
      <c r="AZ102" s="44">
        <v>94.221000000000004</v>
      </c>
      <c r="BA102" s="44">
        <v>1.9E-2</v>
      </c>
      <c r="BB102" s="44">
        <v>0</v>
      </c>
      <c r="BC102" s="44">
        <v>0</v>
      </c>
      <c r="BD102" s="44">
        <v>0</v>
      </c>
      <c r="BE102" s="44">
        <v>0</v>
      </c>
      <c r="BF102" s="44">
        <v>10.818</v>
      </c>
      <c r="BG102" s="44">
        <v>0</v>
      </c>
      <c r="BI102" s="45">
        <v>46.887</v>
      </c>
      <c r="BJ102" s="44">
        <v>0</v>
      </c>
      <c r="BK102" s="44">
        <v>0.78</v>
      </c>
      <c r="BL102" s="44">
        <v>23.56</v>
      </c>
      <c r="BM102" s="44">
        <v>0</v>
      </c>
      <c r="BN102" s="44">
        <v>3.9249999999999998</v>
      </c>
      <c r="BO102" s="44">
        <v>1.9E-2</v>
      </c>
      <c r="BP102" s="44">
        <v>2.9000000000000001E-2</v>
      </c>
      <c r="BQ102" s="44">
        <v>0</v>
      </c>
      <c r="BR102" s="44">
        <v>0</v>
      </c>
      <c r="BS102" s="44">
        <v>0</v>
      </c>
      <c r="BT102" s="44">
        <v>18.574000000000002</v>
      </c>
      <c r="BU102" s="44">
        <v>0</v>
      </c>
      <c r="BW102" s="45">
        <v>30.901000000000003</v>
      </c>
      <c r="BX102" s="44">
        <v>0.432</v>
      </c>
      <c r="BY102" s="44">
        <v>0.628</v>
      </c>
      <c r="BZ102" s="44">
        <v>12.044</v>
      </c>
      <c r="CA102" s="44">
        <v>0.73899999999999999</v>
      </c>
      <c r="CB102" s="44">
        <v>12.433999999999999</v>
      </c>
      <c r="CC102" s="44">
        <v>9.9000000000000005E-2</v>
      </c>
      <c r="CD102" s="44">
        <v>0.156</v>
      </c>
      <c r="CE102" s="44">
        <v>0.23100000000000001</v>
      </c>
      <c r="CF102" s="44">
        <v>0.23799999999999999</v>
      </c>
      <c r="CG102" s="44">
        <v>0.48099999999999998</v>
      </c>
      <c r="CH102" s="44">
        <v>3.0790000000000002</v>
      </c>
      <c r="CI102" s="44">
        <v>0.34</v>
      </c>
      <c r="CJ102" s="113"/>
      <c r="CK102" s="45">
        <v>104.29440000000001</v>
      </c>
      <c r="CL102" s="44">
        <v>64.891999999999996</v>
      </c>
      <c r="CM102" s="44">
        <v>0.64700000000000002</v>
      </c>
      <c r="CN102" s="44">
        <v>0.77800000000000002</v>
      </c>
      <c r="CO102" s="44">
        <v>1.865</v>
      </c>
      <c r="CP102" s="44">
        <v>9.4090000000000007</v>
      </c>
      <c r="CQ102" s="44">
        <v>0.371</v>
      </c>
      <c r="CR102" s="44">
        <v>0.13300000000000001</v>
      </c>
      <c r="CS102" s="44">
        <v>0.15021000000000001</v>
      </c>
      <c r="CT102" s="44">
        <v>1.8338300000000001</v>
      </c>
      <c r="CU102" s="44">
        <v>1.1091200000000001</v>
      </c>
      <c r="CV102" s="44">
        <v>22.50873</v>
      </c>
      <c r="CW102" s="44">
        <v>0.59750999999999999</v>
      </c>
      <c r="CY102" s="45">
        <v>1085.7500400000001</v>
      </c>
      <c r="CZ102" s="44">
        <v>45.130479999999999</v>
      </c>
      <c r="DA102" s="44">
        <v>34.754649999999998</v>
      </c>
      <c r="DB102" s="44">
        <v>56.215690000000002</v>
      </c>
      <c r="DC102" s="44">
        <v>79.636930000000007</v>
      </c>
      <c r="DD102" s="44">
        <v>326.88314000000003</v>
      </c>
      <c r="DE102" s="44">
        <v>70.010750000000002</v>
      </c>
      <c r="DF102" s="44">
        <v>0.88358999999999999</v>
      </c>
      <c r="DG102" s="45">
        <v>1.4351400000000001</v>
      </c>
      <c r="DH102" s="45">
        <v>1.9076</v>
      </c>
      <c r="DI102" s="45">
        <v>29.225429999999999</v>
      </c>
      <c r="DJ102" s="45">
        <v>415.54942</v>
      </c>
      <c r="DK102" s="45">
        <v>24.11722</v>
      </c>
      <c r="DM102" s="45">
        <v>3302.2890299999999</v>
      </c>
      <c r="DN102" s="44">
        <v>1.3380399999999999</v>
      </c>
      <c r="DO102" s="44">
        <v>205.31786</v>
      </c>
      <c r="DP102" s="44">
        <v>174.03288000000001</v>
      </c>
      <c r="DQ102" s="44">
        <v>721.46918000000005</v>
      </c>
      <c r="DR102" s="44">
        <v>1030.36745</v>
      </c>
      <c r="DS102" s="44">
        <v>1.0098400000000001</v>
      </c>
      <c r="DT102" s="44">
        <v>1.57239</v>
      </c>
      <c r="DU102" s="45">
        <v>1.36267</v>
      </c>
      <c r="DV102" s="45">
        <v>162.14164</v>
      </c>
      <c r="DW102" s="45">
        <v>145.66526999999999</v>
      </c>
      <c r="DX102" s="45">
        <v>822.20191</v>
      </c>
      <c r="DY102" s="45">
        <v>35.809899999999999</v>
      </c>
      <c r="EA102" s="45">
        <v>1715.68797</v>
      </c>
      <c r="EB102" s="44">
        <v>1.15848</v>
      </c>
      <c r="EC102" s="44">
        <v>186.29008999999999</v>
      </c>
      <c r="ED102" s="44">
        <v>160.95814999999999</v>
      </c>
      <c r="EE102" s="44">
        <v>156.33158</v>
      </c>
      <c r="EF102" s="44">
        <v>914.34785999999997</v>
      </c>
      <c r="EG102" s="44">
        <v>199.79185000000001</v>
      </c>
      <c r="EH102" s="44">
        <v>94.942790000000002</v>
      </c>
      <c r="EI102" s="44">
        <v>1.86717</v>
      </c>
      <c r="EJ102" s="45">
        <v>0</v>
      </c>
      <c r="EK102" s="45">
        <v>0</v>
      </c>
      <c r="EL102" s="45">
        <v>0</v>
      </c>
      <c r="EM102" s="45">
        <v>0</v>
      </c>
      <c r="EO102" s="45">
        <f>(EO7-7000)*0.34</f>
        <v>10077.6</v>
      </c>
      <c r="EP102" s="44">
        <f t="shared" si="135"/>
        <v>10009.016640000002</v>
      </c>
      <c r="EQ102" s="58">
        <v>2629.8380000000006</v>
      </c>
      <c r="ER102" s="58">
        <v>314.21081999999996</v>
      </c>
      <c r="ES102" s="58">
        <v>326.76148000000001</v>
      </c>
      <c r="ET102" s="58">
        <v>287.57370000000003</v>
      </c>
      <c r="EU102" s="58">
        <v>2091.2287000000001</v>
      </c>
      <c r="EV102" s="58">
        <v>341.44353999999998</v>
      </c>
      <c r="EW102" s="58">
        <v>324.88222999999999</v>
      </c>
      <c r="EX102" s="58">
        <v>399.23278000000005</v>
      </c>
      <c r="EY102" s="58">
        <v>1729.8453900000002</v>
      </c>
      <c r="EZ102" s="58">
        <v>432</v>
      </c>
      <c r="FA102" s="58">
        <v>700</v>
      </c>
      <c r="FB102" s="58">
        <v>432</v>
      </c>
      <c r="FC102" s="49"/>
      <c r="FE102" s="45">
        <f>(FE7-7000)*0.34</f>
        <v>10483.220000000001</v>
      </c>
      <c r="FF102" s="45">
        <f>(FF6)*0.24</f>
        <v>20155.439999999999</v>
      </c>
      <c r="FG102" s="58">
        <v>0</v>
      </c>
      <c r="FH102" s="58">
        <v>0</v>
      </c>
      <c r="FI102" s="58">
        <v>0</v>
      </c>
      <c r="FJ102" s="58">
        <v>0</v>
      </c>
      <c r="FK102" s="58">
        <v>0</v>
      </c>
      <c r="FL102" s="58">
        <v>0</v>
      </c>
      <c r="FM102" s="58">
        <v>0</v>
      </c>
      <c r="FN102" s="58">
        <v>0</v>
      </c>
      <c r="FO102" s="58">
        <v>0</v>
      </c>
      <c r="FP102" s="58">
        <v>0</v>
      </c>
      <c r="FQ102" s="58">
        <v>0</v>
      </c>
      <c r="FR102" s="58">
        <v>0</v>
      </c>
    </row>
    <row r="103" spans="2:174" hidden="1" outlineLevel="1" x14ac:dyDescent="0.25">
      <c r="B103" s="118">
        <v>135</v>
      </c>
      <c r="C103" s="130" t="s">
        <v>274</v>
      </c>
      <c r="D103" s="105"/>
      <c r="E103" s="45">
        <v>1.9869999999999999</v>
      </c>
      <c r="F103" s="44">
        <v>0</v>
      </c>
      <c r="G103" s="44">
        <v>0</v>
      </c>
      <c r="H103" s="44">
        <v>0.75700000000000001</v>
      </c>
      <c r="I103" s="44">
        <v>0.29699999999999999</v>
      </c>
      <c r="J103" s="44">
        <v>0</v>
      </c>
      <c r="K103" s="44">
        <v>0.624</v>
      </c>
      <c r="L103" s="44">
        <v>0</v>
      </c>
      <c r="M103" s="44">
        <v>0.309</v>
      </c>
      <c r="N103" s="44">
        <v>0</v>
      </c>
      <c r="O103" s="44">
        <v>0</v>
      </c>
      <c r="P103" s="44">
        <v>0</v>
      </c>
      <c r="Q103" s="44">
        <v>0</v>
      </c>
      <c r="S103" s="45">
        <v>1.31</v>
      </c>
      <c r="T103" s="44">
        <v>0</v>
      </c>
      <c r="U103" s="44">
        <v>0</v>
      </c>
      <c r="V103" s="44">
        <v>0</v>
      </c>
      <c r="W103" s="44">
        <v>0</v>
      </c>
      <c r="X103" s="44">
        <v>0</v>
      </c>
      <c r="Y103" s="44">
        <v>0</v>
      </c>
      <c r="Z103" s="44">
        <v>0.65500000000000003</v>
      </c>
      <c r="AA103" s="44">
        <v>0</v>
      </c>
      <c r="AB103" s="44">
        <v>0</v>
      </c>
      <c r="AC103" s="44">
        <v>0</v>
      </c>
      <c r="AD103" s="44">
        <v>0.65500000000000003</v>
      </c>
      <c r="AE103" s="44">
        <v>0</v>
      </c>
      <c r="AG103" s="45">
        <v>0.152</v>
      </c>
      <c r="AH103" s="44">
        <v>0</v>
      </c>
      <c r="AI103" s="44">
        <v>0</v>
      </c>
      <c r="AJ103" s="44">
        <v>0</v>
      </c>
      <c r="AK103" s="44">
        <v>0</v>
      </c>
      <c r="AL103" s="44">
        <v>0</v>
      </c>
      <c r="AM103" s="44">
        <v>0</v>
      </c>
      <c r="AN103" s="44">
        <v>0.152</v>
      </c>
      <c r="AO103" s="44">
        <v>0</v>
      </c>
      <c r="AP103" s="44">
        <v>0</v>
      </c>
      <c r="AQ103" s="44">
        <v>0</v>
      </c>
      <c r="AR103" s="44">
        <v>0</v>
      </c>
      <c r="AS103" s="44">
        <v>0</v>
      </c>
      <c r="AU103" s="45">
        <v>6.4279999999999999</v>
      </c>
      <c r="AV103" s="44">
        <v>3.536</v>
      </c>
      <c r="AW103" s="44">
        <v>0</v>
      </c>
      <c r="AX103" s="44">
        <v>0</v>
      </c>
      <c r="AY103" s="44">
        <v>0</v>
      </c>
      <c r="AZ103" s="44">
        <v>0</v>
      </c>
      <c r="BA103" s="44">
        <v>0</v>
      </c>
      <c r="BB103" s="44">
        <v>2.8919999999999999</v>
      </c>
      <c r="BC103" s="44">
        <v>0</v>
      </c>
      <c r="BD103" s="44">
        <v>0</v>
      </c>
      <c r="BE103" s="44">
        <v>0</v>
      </c>
      <c r="BF103" s="44">
        <v>0</v>
      </c>
      <c r="BG103" s="44">
        <v>0</v>
      </c>
      <c r="BI103" s="45">
        <v>3</v>
      </c>
      <c r="BJ103" s="44">
        <v>0</v>
      </c>
      <c r="BK103" s="44">
        <v>0</v>
      </c>
      <c r="BL103" s="44">
        <v>0</v>
      </c>
      <c r="BM103" s="44">
        <v>0</v>
      </c>
      <c r="BN103" s="44">
        <v>0</v>
      </c>
      <c r="BO103" s="44">
        <v>0</v>
      </c>
      <c r="BP103" s="44">
        <v>3</v>
      </c>
      <c r="BQ103" s="44">
        <v>0</v>
      </c>
      <c r="BR103" s="44">
        <v>0</v>
      </c>
      <c r="BS103" s="44">
        <v>0</v>
      </c>
      <c r="BT103" s="44">
        <v>0</v>
      </c>
      <c r="BU103" s="44">
        <v>0</v>
      </c>
      <c r="BW103" s="45">
        <v>4.7469999999999999</v>
      </c>
      <c r="BX103" s="44">
        <v>0.17199999999999999</v>
      </c>
      <c r="BY103" s="44">
        <v>0.60499999999999998</v>
      </c>
      <c r="BZ103" s="44">
        <v>0</v>
      </c>
      <c r="CA103" s="44">
        <v>0</v>
      </c>
      <c r="CB103" s="44">
        <v>0</v>
      </c>
      <c r="CC103" s="44">
        <v>0</v>
      </c>
      <c r="CD103" s="44">
        <v>3.13</v>
      </c>
      <c r="CE103" s="44">
        <v>0.745</v>
      </c>
      <c r="CF103" s="44">
        <v>0</v>
      </c>
      <c r="CG103" s="44">
        <v>0</v>
      </c>
      <c r="CH103" s="44">
        <v>0</v>
      </c>
      <c r="CI103" s="44">
        <v>9.5000000000000001E-2</v>
      </c>
      <c r="CJ103" s="113"/>
      <c r="CK103" s="45">
        <v>7.3959199999999994</v>
      </c>
      <c r="CL103" s="44">
        <v>0</v>
      </c>
      <c r="CM103" s="44">
        <v>0.442</v>
      </c>
      <c r="CN103" s="44">
        <v>0.442</v>
      </c>
      <c r="CO103" s="44">
        <v>0</v>
      </c>
      <c r="CP103" s="44">
        <v>0</v>
      </c>
      <c r="CQ103" s="44">
        <v>0.88400000000000001</v>
      </c>
      <c r="CR103" s="44">
        <v>4.1559999999999997</v>
      </c>
      <c r="CS103" s="44">
        <v>0</v>
      </c>
      <c r="CT103" s="44">
        <v>0</v>
      </c>
      <c r="CU103" s="44">
        <v>0</v>
      </c>
      <c r="CV103" s="44">
        <v>1.0085500000000001</v>
      </c>
      <c r="CW103" s="44">
        <v>0.46337</v>
      </c>
      <c r="CY103" s="45">
        <v>6.5918099999999997</v>
      </c>
      <c r="CZ103" s="44">
        <v>0</v>
      </c>
      <c r="DA103" s="44">
        <v>0</v>
      </c>
      <c r="DB103" s="44">
        <v>0.48593999999999998</v>
      </c>
      <c r="DC103" s="44">
        <v>0</v>
      </c>
      <c r="DD103" s="44">
        <v>0</v>
      </c>
      <c r="DE103" s="44">
        <v>1.4578199999999999</v>
      </c>
      <c r="DF103" s="44">
        <v>3.6004</v>
      </c>
      <c r="DG103" s="45">
        <v>0.97187999999999997</v>
      </c>
      <c r="DH103" s="45">
        <v>0</v>
      </c>
      <c r="DI103" s="45">
        <v>7.5770000000000004E-2</v>
      </c>
      <c r="DJ103" s="45">
        <v>0</v>
      </c>
      <c r="DK103" s="45">
        <v>0</v>
      </c>
      <c r="DM103" s="45">
        <v>16.954419999999999</v>
      </c>
      <c r="DN103" s="44">
        <v>0</v>
      </c>
      <c r="DO103" s="44">
        <v>0.68315000000000003</v>
      </c>
      <c r="DP103" s="44">
        <v>0.52075000000000005</v>
      </c>
      <c r="DQ103" s="44">
        <v>0.52075000000000005</v>
      </c>
      <c r="DR103" s="44">
        <v>9.2639800000000001</v>
      </c>
      <c r="DS103" s="44">
        <v>0.92964000000000002</v>
      </c>
      <c r="DT103" s="44">
        <v>4.3295000000000003</v>
      </c>
      <c r="DU103" s="45">
        <v>0</v>
      </c>
      <c r="DV103" s="45">
        <v>0.52075000000000005</v>
      </c>
      <c r="DW103" s="45">
        <v>0.18590000000000001</v>
      </c>
      <c r="DX103" s="45">
        <v>0</v>
      </c>
      <c r="DY103" s="45">
        <v>0</v>
      </c>
      <c r="EA103" s="45">
        <v>12.305819999999999</v>
      </c>
      <c r="EB103" s="44">
        <v>0.83950999999999998</v>
      </c>
      <c r="EC103" s="44">
        <v>0.504</v>
      </c>
      <c r="ED103" s="44">
        <v>0.53747</v>
      </c>
      <c r="EE103" s="44">
        <v>1.07494</v>
      </c>
      <c r="EF103" s="44">
        <v>3.3580399999999999</v>
      </c>
      <c r="EG103" s="44">
        <v>0</v>
      </c>
      <c r="EH103" s="44">
        <v>4.5222199999999999</v>
      </c>
      <c r="EI103" s="44">
        <v>1.4696400000000001</v>
      </c>
      <c r="EJ103" s="45">
        <v>0</v>
      </c>
      <c r="EK103" s="45">
        <v>0</v>
      </c>
      <c r="EL103" s="45">
        <v>0</v>
      </c>
      <c r="EM103" s="45">
        <v>0</v>
      </c>
      <c r="EO103" s="45">
        <v>17</v>
      </c>
      <c r="EP103" s="44">
        <f t="shared" si="135"/>
        <v>5.5057900000000002</v>
      </c>
      <c r="EQ103" s="58">
        <v>1.1254000000000002</v>
      </c>
      <c r="ER103" s="58">
        <v>0</v>
      </c>
      <c r="ES103" s="58">
        <v>0</v>
      </c>
      <c r="ET103" s="58">
        <v>0</v>
      </c>
      <c r="EU103" s="58">
        <v>0</v>
      </c>
      <c r="EV103" s="58">
        <v>0</v>
      </c>
      <c r="EW103" s="58">
        <v>4.1772</v>
      </c>
      <c r="EX103" s="58">
        <v>0</v>
      </c>
      <c r="EY103" s="58">
        <v>0.20319000000000001</v>
      </c>
      <c r="EZ103" s="58">
        <v>0</v>
      </c>
      <c r="FA103" s="58">
        <v>0</v>
      </c>
      <c r="FB103" s="58">
        <v>0</v>
      </c>
      <c r="FC103" s="49"/>
      <c r="FE103" s="45">
        <v>17</v>
      </c>
      <c r="FF103" s="45">
        <v>17</v>
      </c>
      <c r="FG103" s="58">
        <v>0</v>
      </c>
      <c r="FH103" s="58">
        <v>0</v>
      </c>
      <c r="FI103" s="58">
        <v>0</v>
      </c>
      <c r="FJ103" s="58">
        <v>0</v>
      </c>
      <c r="FK103" s="58">
        <v>0</v>
      </c>
      <c r="FL103" s="58">
        <v>0</v>
      </c>
      <c r="FM103" s="58">
        <v>0</v>
      </c>
      <c r="FN103" s="58">
        <v>0</v>
      </c>
      <c r="FO103" s="58">
        <v>0</v>
      </c>
      <c r="FP103" s="58">
        <v>0</v>
      </c>
      <c r="FQ103" s="58">
        <v>0</v>
      </c>
      <c r="FR103" s="58">
        <v>0</v>
      </c>
    </row>
    <row r="104" spans="2:174" hidden="1" outlineLevel="1" x14ac:dyDescent="0.25">
      <c r="B104" s="118">
        <v>196</v>
      </c>
      <c r="C104" s="130" t="s">
        <v>275</v>
      </c>
      <c r="D104" s="105"/>
      <c r="E104" s="45">
        <v>0</v>
      </c>
      <c r="F104" s="44">
        <v>0</v>
      </c>
      <c r="G104" s="44">
        <v>0</v>
      </c>
      <c r="H104" s="44">
        <v>0</v>
      </c>
      <c r="I104" s="44">
        <v>0</v>
      </c>
      <c r="J104" s="44">
        <v>0</v>
      </c>
      <c r="K104" s="44">
        <v>0</v>
      </c>
      <c r="L104" s="44">
        <v>0</v>
      </c>
      <c r="M104" s="44">
        <v>0</v>
      </c>
      <c r="N104" s="44">
        <v>0</v>
      </c>
      <c r="O104" s="44">
        <v>0</v>
      </c>
      <c r="P104" s="44">
        <v>0</v>
      </c>
      <c r="Q104" s="44">
        <v>0</v>
      </c>
      <c r="S104" s="45">
        <v>0</v>
      </c>
      <c r="T104" s="44">
        <v>0</v>
      </c>
      <c r="U104" s="44">
        <v>0</v>
      </c>
      <c r="V104" s="44">
        <v>0</v>
      </c>
      <c r="W104" s="44">
        <v>0</v>
      </c>
      <c r="X104" s="44">
        <v>0</v>
      </c>
      <c r="Y104" s="44">
        <v>0</v>
      </c>
      <c r="Z104" s="44">
        <v>0</v>
      </c>
      <c r="AA104" s="44">
        <v>0</v>
      </c>
      <c r="AB104" s="44">
        <v>0</v>
      </c>
      <c r="AC104" s="44">
        <v>0</v>
      </c>
      <c r="AD104" s="44">
        <v>0</v>
      </c>
      <c r="AE104" s="44">
        <v>0</v>
      </c>
      <c r="AG104" s="45">
        <v>0</v>
      </c>
      <c r="AH104" s="44">
        <v>0</v>
      </c>
      <c r="AI104" s="44">
        <v>0</v>
      </c>
      <c r="AJ104" s="44">
        <v>0</v>
      </c>
      <c r="AK104" s="44">
        <v>0</v>
      </c>
      <c r="AL104" s="44">
        <v>0</v>
      </c>
      <c r="AM104" s="44">
        <v>0</v>
      </c>
      <c r="AN104" s="44">
        <v>0</v>
      </c>
      <c r="AO104" s="44">
        <v>0</v>
      </c>
      <c r="AP104" s="44">
        <v>0</v>
      </c>
      <c r="AQ104" s="44">
        <v>0</v>
      </c>
      <c r="AR104" s="44">
        <v>0</v>
      </c>
      <c r="AS104" s="44">
        <v>0</v>
      </c>
      <c r="AU104" s="45">
        <v>0</v>
      </c>
      <c r="AV104" s="44">
        <v>0</v>
      </c>
      <c r="AW104" s="44">
        <v>0</v>
      </c>
      <c r="AX104" s="44">
        <v>0</v>
      </c>
      <c r="AY104" s="44">
        <v>0</v>
      </c>
      <c r="AZ104" s="44">
        <v>0</v>
      </c>
      <c r="BA104" s="44">
        <v>0</v>
      </c>
      <c r="BB104" s="44">
        <v>0</v>
      </c>
      <c r="BC104" s="44">
        <v>0</v>
      </c>
      <c r="BD104" s="44">
        <v>0</v>
      </c>
      <c r="BE104" s="44">
        <v>0</v>
      </c>
      <c r="BF104" s="44">
        <v>0</v>
      </c>
      <c r="BG104" s="44">
        <v>0</v>
      </c>
      <c r="BI104" s="45">
        <v>0</v>
      </c>
      <c r="BJ104" s="44">
        <v>0</v>
      </c>
      <c r="BK104" s="44">
        <v>0</v>
      </c>
      <c r="BL104" s="44">
        <v>0</v>
      </c>
      <c r="BM104" s="44">
        <v>0</v>
      </c>
      <c r="BN104" s="44">
        <v>0</v>
      </c>
      <c r="BO104" s="44">
        <v>0</v>
      </c>
      <c r="BP104" s="44">
        <v>0</v>
      </c>
      <c r="BQ104" s="44">
        <v>0</v>
      </c>
      <c r="BR104" s="44">
        <v>0</v>
      </c>
      <c r="BS104" s="44">
        <v>0</v>
      </c>
      <c r="BT104" s="44">
        <v>0</v>
      </c>
      <c r="BU104" s="44">
        <v>0</v>
      </c>
      <c r="BW104" s="45">
        <v>0</v>
      </c>
      <c r="BX104" s="44">
        <v>0</v>
      </c>
      <c r="BY104" s="44">
        <v>0</v>
      </c>
      <c r="BZ104" s="44">
        <v>0</v>
      </c>
      <c r="CA104" s="44">
        <v>0</v>
      </c>
      <c r="CB104" s="44">
        <v>0</v>
      </c>
      <c r="CC104" s="44">
        <v>0</v>
      </c>
      <c r="CD104" s="44">
        <v>0</v>
      </c>
      <c r="CE104" s="44">
        <v>0</v>
      </c>
      <c r="CF104" s="44">
        <v>0</v>
      </c>
      <c r="CG104" s="44">
        <v>0</v>
      </c>
      <c r="CH104" s="44">
        <v>0</v>
      </c>
      <c r="CI104" s="44">
        <v>0</v>
      </c>
      <c r="CJ104" s="113"/>
      <c r="CK104" s="45">
        <v>0</v>
      </c>
      <c r="CL104" s="44">
        <v>0</v>
      </c>
      <c r="CM104" s="44">
        <v>0</v>
      </c>
      <c r="CN104" s="44">
        <v>0</v>
      </c>
      <c r="CO104" s="44">
        <v>0</v>
      </c>
      <c r="CP104" s="44">
        <v>0</v>
      </c>
      <c r="CQ104" s="44">
        <v>0</v>
      </c>
      <c r="CR104" s="44">
        <v>0</v>
      </c>
      <c r="CS104" s="44">
        <v>0</v>
      </c>
      <c r="CT104" s="44">
        <v>0</v>
      </c>
      <c r="CU104" s="44">
        <v>0</v>
      </c>
      <c r="CV104" s="44">
        <v>0</v>
      </c>
      <c r="CW104" s="44">
        <v>0</v>
      </c>
      <c r="CY104" s="45">
        <v>0</v>
      </c>
      <c r="CZ104" s="44">
        <v>0</v>
      </c>
      <c r="DA104" s="44">
        <v>0</v>
      </c>
      <c r="DB104" s="44">
        <v>0</v>
      </c>
      <c r="DC104" s="44">
        <v>0</v>
      </c>
      <c r="DD104" s="44">
        <v>0</v>
      </c>
      <c r="DE104" s="44">
        <v>0</v>
      </c>
      <c r="DF104" s="44">
        <v>0</v>
      </c>
      <c r="DG104" s="45">
        <v>0</v>
      </c>
      <c r="DH104" s="45">
        <v>0</v>
      </c>
      <c r="DI104" s="45">
        <v>0</v>
      </c>
      <c r="DJ104" s="45">
        <v>0</v>
      </c>
      <c r="DK104" s="45">
        <v>0</v>
      </c>
      <c r="DM104" s="45">
        <v>0</v>
      </c>
      <c r="DN104" s="44">
        <v>0</v>
      </c>
      <c r="DO104" s="44">
        <v>0</v>
      </c>
      <c r="DP104" s="44">
        <v>0</v>
      </c>
      <c r="DQ104" s="44">
        <v>0</v>
      </c>
      <c r="DR104" s="44">
        <v>0</v>
      </c>
      <c r="DS104" s="44">
        <v>0</v>
      </c>
      <c r="DT104" s="44">
        <v>0</v>
      </c>
      <c r="DU104" s="45">
        <v>0</v>
      </c>
      <c r="DV104" s="45">
        <v>0</v>
      </c>
      <c r="DW104" s="45">
        <v>0</v>
      </c>
      <c r="DX104" s="45">
        <v>0</v>
      </c>
      <c r="DY104" s="45">
        <v>0</v>
      </c>
      <c r="EA104" s="45">
        <v>0</v>
      </c>
      <c r="EB104" s="44">
        <v>0</v>
      </c>
      <c r="EC104" s="44">
        <v>0</v>
      </c>
      <c r="ED104" s="44">
        <v>0</v>
      </c>
      <c r="EE104" s="44">
        <v>0</v>
      </c>
      <c r="EF104" s="44">
        <v>0</v>
      </c>
      <c r="EG104" s="44">
        <v>0</v>
      </c>
      <c r="EH104" s="44">
        <v>0</v>
      </c>
      <c r="EI104" s="44">
        <v>0</v>
      </c>
      <c r="EJ104" s="45">
        <v>0</v>
      </c>
      <c r="EK104" s="45">
        <v>0</v>
      </c>
      <c r="EL104" s="45">
        <v>0</v>
      </c>
      <c r="EM104" s="45">
        <v>0</v>
      </c>
      <c r="EO104" s="45">
        <v>0</v>
      </c>
      <c r="EP104" s="44">
        <f t="shared" si="135"/>
        <v>0</v>
      </c>
      <c r="EQ104" s="58">
        <v>0</v>
      </c>
      <c r="ER104" s="58">
        <v>0</v>
      </c>
      <c r="ES104" s="58">
        <v>0</v>
      </c>
      <c r="ET104" s="58">
        <v>0</v>
      </c>
      <c r="EU104" s="58">
        <v>0</v>
      </c>
      <c r="EV104" s="58">
        <v>0</v>
      </c>
      <c r="EW104" s="58">
        <v>0</v>
      </c>
      <c r="EX104" s="58">
        <v>0</v>
      </c>
      <c r="EY104" s="58">
        <v>0</v>
      </c>
      <c r="EZ104" s="58">
        <v>0</v>
      </c>
      <c r="FA104" s="58">
        <v>0</v>
      </c>
      <c r="FB104" s="58">
        <v>0</v>
      </c>
      <c r="FC104" s="49"/>
      <c r="FE104" s="45">
        <v>0</v>
      </c>
      <c r="FF104" s="45">
        <v>0</v>
      </c>
      <c r="FG104" s="58">
        <v>0</v>
      </c>
      <c r="FH104" s="58">
        <v>0</v>
      </c>
      <c r="FI104" s="58">
        <v>0</v>
      </c>
      <c r="FJ104" s="58">
        <v>0</v>
      </c>
      <c r="FK104" s="58">
        <v>0</v>
      </c>
      <c r="FL104" s="58">
        <v>0</v>
      </c>
      <c r="FM104" s="58">
        <v>0</v>
      </c>
      <c r="FN104" s="58">
        <v>0</v>
      </c>
      <c r="FO104" s="58">
        <v>0</v>
      </c>
      <c r="FP104" s="58">
        <v>0</v>
      </c>
      <c r="FQ104" s="58">
        <v>0</v>
      </c>
      <c r="FR104" s="58">
        <v>0</v>
      </c>
    </row>
    <row r="105" spans="2:174" hidden="1" outlineLevel="1" x14ac:dyDescent="0.25">
      <c r="B105" s="118">
        <v>192</v>
      </c>
      <c r="C105" s="130" t="s">
        <v>276</v>
      </c>
      <c r="D105" s="105"/>
      <c r="E105" s="45">
        <v>0.34699999999999998</v>
      </c>
      <c r="F105" s="44">
        <v>0.34699999999999998</v>
      </c>
      <c r="G105" s="44">
        <v>0</v>
      </c>
      <c r="H105" s="44">
        <v>0</v>
      </c>
      <c r="I105" s="44">
        <v>0</v>
      </c>
      <c r="J105" s="44">
        <v>0</v>
      </c>
      <c r="K105" s="44">
        <v>0</v>
      </c>
      <c r="L105" s="44">
        <v>0</v>
      </c>
      <c r="M105" s="44">
        <v>0</v>
      </c>
      <c r="N105" s="44">
        <v>0</v>
      </c>
      <c r="O105" s="44">
        <v>0</v>
      </c>
      <c r="P105" s="44">
        <v>0</v>
      </c>
      <c r="Q105" s="44">
        <v>0</v>
      </c>
      <c r="S105" s="45">
        <v>21.754999999999999</v>
      </c>
      <c r="T105" s="44">
        <v>0</v>
      </c>
      <c r="U105" s="44">
        <v>0</v>
      </c>
      <c r="V105" s="44">
        <v>0</v>
      </c>
      <c r="W105" s="44">
        <v>0</v>
      </c>
      <c r="X105" s="44">
        <v>0</v>
      </c>
      <c r="Y105" s="44">
        <v>0</v>
      </c>
      <c r="Z105" s="44">
        <v>0.14299999999999999</v>
      </c>
      <c r="AA105" s="44">
        <v>0</v>
      </c>
      <c r="AB105" s="44">
        <v>0</v>
      </c>
      <c r="AC105" s="44">
        <v>0</v>
      </c>
      <c r="AD105" s="44">
        <v>21.611999999999998</v>
      </c>
      <c r="AE105" s="44">
        <v>0</v>
      </c>
      <c r="AG105" s="45">
        <v>0</v>
      </c>
      <c r="AH105" s="44">
        <v>0</v>
      </c>
      <c r="AI105" s="44">
        <v>0</v>
      </c>
      <c r="AJ105" s="44">
        <v>0</v>
      </c>
      <c r="AK105" s="44">
        <v>0</v>
      </c>
      <c r="AL105" s="44">
        <v>0</v>
      </c>
      <c r="AM105" s="44">
        <v>0</v>
      </c>
      <c r="AN105" s="44">
        <v>0</v>
      </c>
      <c r="AO105" s="44">
        <v>0</v>
      </c>
      <c r="AP105" s="44">
        <v>0</v>
      </c>
      <c r="AQ105" s="44">
        <v>0</v>
      </c>
      <c r="AR105" s="44">
        <v>0</v>
      </c>
      <c r="AS105" s="44">
        <v>0</v>
      </c>
      <c r="AU105" s="45">
        <v>0</v>
      </c>
      <c r="AV105" s="44">
        <v>0</v>
      </c>
      <c r="AW105" s="44">
        <v>0</v>
      </c>
      <c r="AX105" s="44">
        <v>0</v>
      </c>
      <c r="AY105" s="44">
        <v>0</v>
      </c>
      <c r="AZ105" s="44">
        <v>0</v>
      </c>
      <c r="BA105" s="44">
        <v>0</v>
      </c>
      <c r="BB105" s="44">
        <v>0</v>
      </c>
      <c r="BC105" s="44">
        <v>0</v>
      </c>
      <c r="BD105" s="44">
        <v>0</v>
      </c>
      <c r="BE105" s="44">
        <v>0</v>
      </c>
      <c r="BF105" s="44">
        <v>0</v>
      </c>
      <c r="BG105" s="44">
        <v>0</v>
      </c>
      <c r="BI105" s="45">
        <v>0</v>
      </c>
      <c r="BJ105" s="44">
        <v>0</v>
      </c>
      <c r="BK105" s="44">
        <v>0</v>
      </c>
      <c r="BL105" s="44">
        <v>0</v>
      </c>
      <c r="BM105" s="44">
        <v>0</v>
      </c>
      <c r="BN105" s="44">
        <v>0</v>
      </c>
      <c r="BO105" s="44">
        <v>0</v>
      </c>
      <c r="BP105" s="44">
        <v>0</v>
      </c>
      <c r="BQ105" s="44">
        <v>0</v>
      </c>
      <c r="BR105" s="44">
        <v>0</v>
      </c>
      <c r="BS105" s="44">
        <v>0</v>
      </c>
      <c r="BT105" s="44">
        <v>0</v>
      </c>
      <c r="BU105" s="44">
        <v>0</v>
      </c>
      <c r="BW105" s="45">
        <v>0</v>
      </c>
      <c r="BX105" s="44">
        <v>0</v>
      </c>
      <c r="BY105" s="44">
        <v>0</v>
      </c>
      <c r="BZ105" s="44">
        <v>0</v>
      </c>
      <c r="CA105" s="44">
        <v>0</v>
      </c>
      <c r="CB105" s="44">
        <v>0</v>
      </c>
      <c r="CC105" s="44">
        <v>0</v>
      </c>
      <c r="CD105" s="44">
        <v>0</v>
      </c>
      <c r="CE105" s="44">
        <v>0</v>
      </c>
      <c r="CF105" s="44">
        <v>0</v>
      </c>
      <c r="CG105" s="44">
        <v>0</v>
      </c>
      <c r="CH105" s="44">
        <v>0</v>
      </c>
      <c r="CI105" s="44">
        <v>0</v>
      </c>
      <c r="CJ105" s="113"/>
      <c r="CK105" s="45">
        <v>3.3466900000000002</v>
      </c>
      <c r="CL105" s="44">
        <v>0</v>
      </c>
      <c r="CM105" s="44">
        <v>0</v>
      </c>
      <c r="CN105" s="44">
        <v>0</v>
      </c>
      <c r="CO105" s="44">
        <v>0</v>
      </c>
      <c r="CP105" s="44">
        <v>0</v>
      </c>
      <c r="CQ105" s="44">
        <v>0</v>
      </c>
      <c r="CR105" s="44">
        <v>0</v>
      </c>
      <c r="CS105" s="44">
        <v>0.3266</v>
      </c>
      <c r="CT105" s="44">
        <v>0.36060999999999999</v>
      </c>
      <c r="CU105" s="44">
        <v>0.59584000000000004</v>
      </c>
      <c r="CV105" s="44">
        <v>0.95401999999999998</v>
      </c>
      <c r="CW105" s="44">
        <v>1.1096200000000001</v>
      </c>
      <c r="CY105" s="45">
        <v>4.1189999999999997E-2</v>
      </c>
      <c r="CZ105" s="44">
        <v>4.1189999999999997E-2</v>
      </c>
      <c r="DA105" s="44">
        <v>0</v>
      </c>
      <c r="DB105" s="44">
        <v>0</v>
      </c>
      <c r="DC105" s="44">
        <v>0</v>
      </c>
      <c r="DD105" s="44">
        <v>0</v>
      </c>
      <c r="DE105" s="44">
        <v>0</v>
      </c>
      <c r="DF105" s="44">
        <v>0</v>
      </c>
      <c r="DG105" s="45">
        <v>0</v>
      </c>
      <c r="DH105" s="45">
        <v>0</v>
      </c>
      <c r="DI105" s="45">
        <v>0</v>
      </c>
      <c r="DJ105" s="45">
        <v>0</v>
      </c>
      <c r="DK105" s="45">
        <v>0</v>
      </c>
      <c r="DM105" s="45">
        <v>0.92976999999999999</v>
      </c>
      <c r="DN105" s="44">
        <v>0</v>
      </c>
      <c r="DO105" s="44">
        <v>0</v>
      </c>
      <c r="DP105" s="44">
        <v>0.92976999999999999</v>
      </c>
      <c r="DQ105" s="44">
        <v>0</v>
      </c>
      <c r="DR105" s="44">
        <v>0</v>
      </c>
      <c r="DS105" s="44">
        <v>0</v>
      </c>
      <c r="DT105" s="44">
        <v>0</v>
      </c>
      <c r="DU105" s="45">
        <v>0</v>
      </c>
      <c r="DV105" s="45">
        <v>0</v>
      </c>
      <c r="DW105" s="45">
        <v>0</v>
      </c>
      <c r="DX105" s="45">
        <v>0</v>
      </c>
      <c r="DY105" s="45">
        <v>0</v>
      </c>
      <c r="EA105" s="45">
        <v>0</v>
      </c>
      <c r="EB105" s="44">
        <v>0</v>
      </c>
      <c r="EC105" s="44">
        <v>0</v>
      </c>
      <c r="ED105" s="44">
        <v>0</v>
      </c>
      <c r="EE105" s="44">
        <v>0</v>
      </c>
      <c r="EF105" s="44">
        <v>0</v>
      </c>
      <c r="EG105" s="44">
        <v>0</v>
      </c>
      <c r="EH105" s="44">
        <v>0</v>
      </c>
      <c r="EI105" s="44">
        <v>0</v>
      </c>
      <c r="EJ105" s="45">
        <v>0</v>
      </c>
      <c r="EK105" s="45">
        <v>0</v>
      </c>
      <c r="EL105" s="45">
        <v>0</v>
      </c>
      <c r="EM105" s="45">
        <v>0</v>
      </c>
      <c r="EO105" s="45">
        <v>0</v>
      </c>
      <c r="EP105" s="44">
        <f t="shared" si="135"/>
        <v>30.20881</v>
      </c>
      <c r="EQ105" s="58">
        <v>0</v>
      </c>
      <c r="ER105" s="58">
        <v>0</v>
      </c>
      <c r="ES105" s="58">
        <v>0</v>
      </c>
      <c r="ET105" s="58">
        <v>0</v>
      </c>
      <c r="EU105" s="58">
        <v>0</v>
      </c>
      <c r="EV105" s="58">
        <v>0</v>
      </c>
      <c r="EW105" s="58">
        <v>0</v>
      </c>
      <c r="EX105" s="58">
        <v>0</v>
      </c>
      <c r="EY105" s="58">
        <v>30.20881</v>
      </c>
      <c r="EZ105" s="58">
        <v>0</v>
      </c>
      <c r="FA105" s="58">
        <v>0</v>
      </c>
      <c r="FB105" s="58">
        <v>0</v>
      </c>
      <c r="FC105" s="49"/>
      <c r="FE105" s="45">
        <v>0</v>
      </c>
      <c r="FF105" s="45">
        <v>0</v>
      </c>
      <c r="FG105" s="58">
        <v>0</v>
      </c>
      <c r="FH105" s="58">
        <v>0</v>
      </c>
      <c r="FI105" s="58">
        <v>0</v>
      </c>
      <c r="FJ105" s="58">
        <v>0</v>
      </c>
      <c r="FK105" s="58">
        <v>0</v>
      </c>
      <c r="FL105" s="58">
        <v>0</v>
      </c>
      <c r="FM105" s="58">
        <v>0</v>
      </c>
      <c r="FN105" s="58">
        <v>0</v>
      </c>
      <c r="FO105" s="58">
        <v>0</v>
      </c>
      <c r="FP105" s="58">
        <v>0</v>
      </c>
      <c r="FQ105" s="58">
        <v>0</v>
      </c>
      <c r="FR105" s="58">
        <v>0</v>
      </c>
    </row>
    <row r="106" spans="2:174" hidden="1" outlineLevel="1" x14ac:dyDescent="0.25">
      <c r="B106" s="118">
        <v>200</v>
      </c>
      <c r="C106" s="130" t="s">
        <v>277</v>
      </c>
      <c r="D106" s="105"/>
      <c r="E106" s="45">
        <v>0</v>
      </c>
      <c r="F106" s="44">
        <v>0</v>
      </c>
      <c r="G106" s="44">
        <v>0</v>
      </c>
      <c r="H106" s="44">
        <v>0</v>
      </c>
      <c r="I106" s="44">
        <v>0</v>
      </c>
      <c r="J106" s="44">
        <v>0</v>
      </c>
      <c r="K106" s="44">
        <v>0</v>
      </c>
      <c r="L106" s="44">
        <v>0</v>
      </c>
      <c r="M106" s="44">
        <v>0</v>
      </c>
      <c r="N106" s="44">
        <v>0</v>
      </c>
      <c r="O106" s="44">
        <v>0</v>
      </c>
      <c r="P106" s="44">
        <v>0</v>
      </c>
      <c r="Q106" s="44">
        <v>0</v>
      </c>
      <c r="S106" s="45">
        <v>0</v>
      </c>
      <c r="T106" s="44">
        <v>0</v>
      </c>
      <c r="U106" s="44">
        <v>0</v>
      </c>
      <c r="V106" s="44">
        <v>0</v>
      </c>
      <c r="W106" s="44">
        <v>0</v>
      </c>
      <c r="X106" s="44">
        <v>0</v>
      </c>
      <c r="Y106" s="44">
        <v>0</v>
      </c>
      <c r="Z106" s="44">
        <v>0</v>
      </c>
      <c r="AA106" s="44">
        <v>0</v>
      </c>
      <c r="AB106" s="44">
        <v>0</v>
      </c>
      <c r="AC106" s="44">
        <v>0</v>
      </c>
      <c r="AD106" s="44">
        <v>0</v>
      </c>
      <c r="AE106" s="44">
        <v>0</v>
      </c>
      <c r="AG106" s="45">
        <v>0</v>
      </c>
      <c r="AH106" s="44">
        <v>0</v>
      </c>
      <c r="AI106" s="44">
        <v>0</v>
      </c>
      <c r="AJ106" s="44">
        <v>0</v>
      </c>
      <c r="AK106" s="44">
        <v>0</v>
      </c>
      <c r="AL106" s="44">
        <v>0</v>
      </c>
      <c r="AM106" s="44">
        <v>0</v>
      </c>
      <c r="AN106" s="44">
        <v>0</v>
      </c>
      <c r="AO106" s="44">
        <v>0</v>
      </c>
      <c r="AP106" s="44">
        <v>0</v>
      </c>
      <c r="AQ106" s="44">
        <v>0</v>
      </c>
      <c r="AR106" s="44">
        <v>0</v>
      </c>
      <c r="AS106" s="44">
        <v>0</v>
      </c>
      <c r="AU106" s="45">
        <v>0</v>
      </c>
      <c r="AV106" s="44">
        <v>0</v>
      </c>
      <c r="AW106" s="44">
        <v>0</v>
      </c>
      <c r="AX106" s="44">
        <v>0</v>
      </c>
      <c r="AY106" s="44">
        <v>0</v>
      </c>
      <c r="AZ106" s="44">
        <v>0</v>
      </c>
      <c r="BA106" s="44">
        <v>0</v>
      </c>
      <c r="BB106" s="44">
        <v>0</v>
      </c>
      <c r="BC106" s="44">
        <v>0</v>
      </c>
      <c r="BD106" s="44">
        <v>0</v>
      </c>
      <c r="BE106" s="44">
        <v>0</v>
      </c>
      <c r="BF106" s="44">
        <v>0</v>
      </c>
      <c r="BG106" s="44">
        <v>0</v>
      </c>
      <c r="BI106" s="45">
        <v>0</v>
      </c>
      <c r="BJ106" s="44">
        <v>0</v>
      </c>
      <c r="BK106" s="44">
        <v>0</v>
      </c>
      <c r="BL106" s="44">
        <v>0</v>
      </c>
      <c r="BM106" s="44">
        <v>0</v>
      </c>
      <c r="BN106" s="44">
        <v>0</v>
      </c>
      <c r="BO106" s="44">
        <v>0</v>
      </c>
      <c r="BP106" s="44">
        <v>0</v>
      </c>
      <c r="BQ106" s="44">
        <v>0</v>
      </c>
      <c r="BR106" s="44">
        <v>0</v>
      </c>
      <c r="BS106" s="44">
        <v>0</v>
      </c>
      <c r="BT106" s="44">
        <v>0</v>
      </c>
      <c r="BU106" s="44">
        <v>0</v>
      </c>
      <c r="BW106" s="45">
        <v>0.28300000000000003</v>
      </c>
      <c r="BX106" s="44">
        <v>2.8000000000000001E-2</v>
      </c>
      <c r="BY106" s="44">
        <v>3.2000000000000001E-2</v>
      </c>
      <c r="BZ106" s="44">
        <v>4.7E-2</v>
      </c>
      <c r="CA106" s="44">
        <v>1.4E-2</v>
      </c>
      <c r="CB106" s="44">
        <v>2.8000000000000001E-2</v>
      </c>
      <c r="CC106" s="44">
        <v>2.9000000000000001E-2</v>
      </c>
      <c r="CD106" s="44">
        <v>1.4E-2</v>
      </c>
      <c r="CE106" s="44">
        <v>0.01</v>
      </c>
      <c r="CF106" s="44">
        <v>0.01</v>
      </c>
      <c r="CG106" s="44">
        <v>1.4E-2</v>
      </c>
      <c r="CH106" s="44">
        <v>1.9E-2</v>
      </c>
      <c r="CI106" s="44">
        <v>3.7999999999999999E-2</v>
      </c>
      <c r="CJ106" s="113"/>
      <c r="CK106" s="45">
        <v>0.63353999999999988</v>
      </c>
      <c r="CL106" s="44">
        <v>4.9000000000000002E-2</v>
      </c>
      <c r="CM106" s="44">
        <v>7.3999999999999996E-2</v>
      </c>
      <c r="CN106" s="44">
        <v>4.2999999999999997E-2</v>
      </c>
      <c r="CO106" s="44">
        <v>4.8000000000000001E-2</v>
      </c>
      <c r="CP106" s="44">
        <v>4.4999999999999998E-2</v>
      </c>
      <c r="CQ106" s="44">
        <v>3.5999999999999997E-2</v>
      </c>
      <c r="CR106" s="44">
        <v>4.1000000000000002E-2</v>
      </c>
      <c r="CS106" s="44">
        <v>5.1299999999999998E-2</v>
      </c>
      <c r="CT106" s="44">
        <v>6.1559999999999997E-2</v>
      </c>
      <c r="CU106" s="44">
        <v>6.1559999999999997E-2</v>
      </c>
      <c r="CV106" s="44">
        <v>5.6430000000000001E-2</v>
      </c>
      <c r="CW106" s="44">
        <v>6.6689999999999999E-2</v>
      </c>
      <c r="CY106" s="45">
        <v>0.38413999999999998</v>
      </c>
      <c r="CZ106" s="44">
        <v>5.6430000000000001E-2</v>
      </c>
      <c r="DA106" s="44">
        <v>3.5909999999999997E-2</v>
      </c>
      <c r="DB106" s="44">
        <v>5.7169999999999999E-2</v>
      </c>
      <c r="DC106" s="44">
        <v>3.5909999999999997E-2</v>
      </c>
      <c r="DD106" s="44">
        <v>5.1299999999999998E-2</v>
      </c>
      <c r="DE106" s="44">
        <v>1.7010000000000001E-2</v>
      </c>
      <c r="DF106" s="44">
        <v>2.2679999999999999E-2</v>
      </c>
      <c r="DG106" s="45">
        <v>2.835E-2</v>
      </c>
      <c r="DH106" s="45">
        <v>1.7010000000000001E-2</v>
      </c>
      <c r="DI106" s="45">
        <v>2.2679999999999999E-2</v>
      </c>
      <c r="DJ106" s="45">
        <v>2.2679999999999999E-2</v>
      </c>
      <c r="DK106" s="45">
        <v>1.7010000000000001E-2</v>
      </c>
      <c r="DM106" s="45">
        <v>0.38545999999999997</v>
      </c>
      <c r="DN106" s="44">
        <v>2.835E-2</v>
      </c>
      <c r="DO106" s="44">
        <v>2.2679999999999999E-2</v>
      </c>
      <c r="DP106" s="44">
        <v>3.9690000000000003E-2</v>
      </c>
      <c r="DQ106" s="44">
        <v>2.835E-2</v>
      </c>
      <c r="DR106" s="44">
        <v>2.835E-2</v>
      </c>
      <c r="DS106" s="44">
        <v>4.6039999999999998E-2</v>
      </c>
      <c r="DT106" s="44">
        <v>2.4E-2</v>
      </c>
      <c r="DU106" s="45">
        <v>0.03</v>
      </c>
      <c r="DV106" s="45">
        <v>0.03</v>
      </c>
      <c r="DW106" s="45">
        <v>3.5999999999999997E-2</v>
      </c>
      <c r="DX106" s="45">
        <v>0.03</v>
      </c>
      <c r="DY106" s="45">
        <v>4.2000000000000003E-2</v>
      </c>
      <c r="EA106" s="45">
        <v>0.32721999999999996</v>
      </c>
      <c r="EB106" s="44">
        <v>0.03</v>
      </c>
      <c r="EC106" s="44">
        <v>3.8989999999999997E-2</v>
      </c>
      <c r="ED106" s="44">
        <v>0.03</v>
      </c>
      <c r="EE106" s="44">
        <v>0.03</v>
      </c>
      <c r="EF106" s="44">
        <v>4.7E-2</v>
      </c>
      <c r="EG106" s="44">
        <v>3.7379999999999997E-2</v>
      </c>
      <c r="EH106" s="44">
        <v>3.1150000000000001E-2</v>
      </c>
      <c r="EI106" s="44">
        <v>8.2699999999999996E-2</v>
      </c>
      <c r="EJ106" s="45">
        <v>0</v>
      </c>
      <c r="EK106" s="45">
        <v>0</v>
      </c>
      <c r="EL106" s="45">
        <v>0</v>
      </c>
      <c r="EM106" s="45">
        <v>0</v>
      </c>
      <c r="EO106" s="45">
        <v>2</v>
      </c>
      <c r="EP106" s="44">
        <f t="shared" si="135"/>
        <v>0.57265999999999995</v>
      </c>
      <c r="EQ106" s="58">
        <v>9.8400000000000001E-2</v>
      </c>
      <c r="ER106" s="58">
        <v>0.127</v>
      </c>
      <c r="ES106" s="58">
        <v>4.2000000000000003E-2</v>
      </c>
      <c r="ET106" s="58">
        <v>5.8000000000000003E-2</v>
      </c>
      <c r="EU106" s="58">
        <v>4.9259999999999998E-2</v>
      </c>
      <c r="EV106" s="58">
        <v>4.8000000000000001E-2</v>
      </c>
      <c r="EW106" s="58">
        <v>4.2000000000000003E-2</v>
      </c>
      <c r="EX106" s="58">
        <v>6.6000000000000003E-2</v>
      </c>
      <c r="EY106" s="58">
        <v>4.2000000000000003E-2</v>
      </c>
      <c r="EZ106" s="58">
        <v>0</v>
      </c>
      <c r="FA106" s="58">
        <v>0</v>
      </c>
      <c r="FB106" s="58">
        <v>0</v>
      </c>
      <c r="FC106" s="49"/>
      <c r="FE106" s="45">
        <v>2</v>
      </c>
      <c r="FF106" s="45">
        <v>2</v>
      </c>
      <c r="FG106" s="58">
        <v>0</v>
      </c>
      <c r="FH106" s="58">
        <v>0</v>
      </c>
      <c r="FI106" s="58">
        <v>0</v>
      </c>
      <c r="FJ106" s="58">
        <v>0</v>
      </c>
      <c r="FK106" s="58">
        <v>0</v>
      </c>
      <c r="FL106" s="58">
        <v>0</v>
      </c>
      <c r="FM106" s="58">
        <v>0</v>
      </c>
      <c r="FN106" s="58">
        <v>0</v>
      </c>
      <c r="FO106" s="58">
        <v>0</v>
      </c>
      <c r="FP106" s="58">
        <v>0</v>
      </c>
      <c r="FQ106" s="58">
        <v>0</v>
      </c>
      <c r="FR106" s="58">
        <v>0</v>
      </c>
    </row>
    <row r="107" spans="2:174" s="49" customFormat="1" collapsed="1" x14ac:dyDescent="0.25">
      <c r="B107" s="37">
        <v>8</v>
      </c>
      <c r="C107" s="122" t="s">
        <v>278</v>
      </c>
      <c r="E107" s="46">
        <v>0</v>
      </c>
      <c r="F107" s="46">
        <v>0</v>
      </c>
      <c r="G107" s="46">
        <v>0</v>
      </c>
      <c r="H107" s="46">
        <v>0</v>
      </c>
      <c r="I107" s="46">
        <v>0</v>
      </c>
      <c r="J107" s="46">
        <v>0</v>
      </c>
      <c r="K107" s="46">
        <v>0</v>
      </c>
      <c r="L107" s="46">
        <v>0</v>
      </c>
      <c r="M107" s="46">
        <v>0</v>
      </c>
      <c r="N107" s="46">
        <v>0</v>
      </c>
      <c r="O107" s="46">
        <v>0</v>
      </c>
      <c r="P107" s="46">
        <v>0</v>
      </c>
      <c r="Q107" s="46">
        <v>0</v>
      </c>
      <c r="S107" s="46">
        <v>0</v>
      </c>
      <c r="T107" s="46">
        <v>0</v>
      </c>
      <c r="U107" s="46">
        <v>0</v>
      </c>
      <c r="V107" s="46">
        <v>0</v>
      </c>
      <c r="W107" s="46">
        <v>0</v>
      </c>
      <c r="X107" s="46">
        <v>0</v>
      </c>
      <c r="Y107" s="46">
        <v>0</v>
      </c>
      <c r="Z107" s="46">
        <v>0</v>
      </c>
      <c r="AA107" s="46">
        <v>0</v>
      </c>
      <c r="AB107" s="46">
        <v>0</v>
      </c>
      <c r="AC107" s="46">
        <v>0</v>
      </c>
      <c r="AD107" s="46">
        <v>0</v>
      </c>
      <c r="AE107" s="46">
        <v>0</v>
      </c>
      <c r="AG107" s="46">
        <v>0</v>
      </c>
      <c r="AH107" s="46">
        <v>0</v>
      </c>
      <c r="AI107" s="46">
        <v>0</v>
      </c>
      <c r="AJ107" s="46">
        <v>0</v>
      </c>
      <c r="AK107" s="46">
        <v>0</v>
      </c>
      <c r="AL107" s="46">
        <v>0</v>
      </c>
      <c r="AM107" s="46">
        <v>0</v>
      </c>
      <c r="AN107" s="46">
        <v>0</v>
      </c>
      <c r="AO107" s="46">
        <v>0</v>
      </c>
      <c r="AP107" s="46">
        <v>0</v>
      </c>
      <c r="AQ107" s="46">
        <v>0</v>
      </c>
      <c r="AR107" s="46">
        <v>0</v>
      </c>
      <c r="AS107" s="46">
        <v>0</v>
      </c>
      <c r="AU107" s="46">
        <v>0</v>
      </c>
      <c r="AV107" s="46">
        <v>0</v>
      </c>
      <c r="AW107" s="46">
        <v>0</v>
      </c>
      <c r="AX107" s="46">
        <v>0</v>
      </c>
      <c r="AY107" s="46">
        <v>0</v>
      </c>
      <c r="AZ107" s="46">
        <v>0</v>
      </c>
      <c r="BA107" s="46">
        <v>0</v>
      </c>
      <c r="BB107" s="46">
        <v>0</v>
      </c>
      <c r="BC107" s="46">
        <v>0</v>
      </c>
      <c r="BD107" s="46">
        <v>0</v>
      </c>
      <c r="BE107" s="46">
        <v>0</v>
      </c>
      <c r="BF107" s="46">
        <v>0</v>
      </c>
      <c r="BG107" s="46">
        <v>0</v>
      </c>
      <c r="BI107" s="46">
        <v>0</v>
      </c>
      <c r="BJ107" s="46">
        <v>0</v>
      </c>
      <c r="BK107" s="46">
        <v>0</v>
      </c>
      <c r="BL107" s="46">
        <v>0</v>
      </c>
      <c r="BM107" s="46">
        <v>0</v>
      </c>
      <c r="BN107" s="46">
        <v>0</v>
      </c>
      <c r="BO107" s="46">
        <v>0</v>
      </c>
      <c r="BP107" s="46">
        <v>0</v>
      </c>
      <c r="BQ107" s="46">
        <v>0</v>
      </c>
      <c r="BR107" s="46">
        <v>0</v>
      </c>
      <c r="BS107" s="46">
        <v>0</v>
      </c>
      <c r="BT107" s="46">
        <v>0</v>
      </c>
      <c r="BU107" s="46">
        <v>0</v>
      </c>
      <c r="BW107" s="46">
        <v>0</v>
      </c>
      <c r="BX107" s="46">
        <v>0</v>
      </c>
      <c r="BY107" s="46">
        <v>0</v>
      </c>
      <c r="BZ107" s="46">
        <v>0</v>
      </c>
      <c r="CA107" s="46">
        <v>0</v>
      </c>
      <c r="CB107" s="46">
        <v>0</v>
      </c>
      <c r="CC107" s="46">
        <v>0</v>
      </c>
      <c r="CD107" s="46">
        <v>0</v>
      </c>
      <c r="CE107" s="46">
        <v>0</v>
      </c>
      <c r="CF107" s="46">
        <v>0</v>
      </c>
      <c r="CG107" s="46">
        <v>0</v>
      </c>
      <c r="CH107" s="46">
        <v>0</v>
      </c>
      <c r="CI107" s="46">
        <v>0</v>
      </c>
      <c r="CJ107" s="113"/>
      <c r="CK107" s="46">
        <v>0</v>
      </c>
      <c r="CL107" s="46">
        <v>0</v>
      </c>
      <c r="CM107" s="46">
        <v>0</v>
      </c>
      <c r="CN107" s="46">
        <v>0</v>
      </c>
      <c r="CO107" s="46">
        <v>0</v>
      </c>
      <c r="CP107" s="46">
        <v>0</v>
      </c>
      <c r="CQ107" s="46">
        <v>0</v>
      </c>
      <c r="CR107" s="46">
        <v>0</v>
      </c>
      <c r="CS107" s="46">
        <v>0</v>
      </c>
      <c r="CT107" s="46">
        <v>0</v>
      </c>
      <c r="CU107" s="46">
        <v>0</v>
      </c>
      <c r="CV107" s="46">
        <v>0</v>
      </c>
      <c r="CW107" s="46">
        <v>0</v>
      </c>
      <c r="CY107" s="46">
        <v>0</v>
      </c>
      <c r="CZ107" s="44">
        <v>0</v>
      </c>
      <c r="DA107" s="44">
        <v>0</v>
      </c>
      <c r="DB107" s="44">
        <v>0</v>
      </c>
      <c r="DC107" s="44">
        <v>0</v>
      </c>
      <c r="DD107" s="44">
        <v>0</v>
      </c>
      <c r="DE107" s="44">
        <v>0</v>
      </c>
      <c r="DF107" s="44">
        <v>0</v>
      </c>
      <c r="DG107" s="44">
        <v>0</v>
      </c>
      <c r="DH107" s="44">
        <v>0</v>
      </c>
      <c r="DI107" s="44">
        <v>0</v>
      </c>
      <c r="DJ107" s="44">
        <v>0</v>
      </c>
      <c r="DK107" s="44">
        <v>0</v>
      </c>
      <c r="DM107" s="46">
        <v>0</v>
      </c>
      <c r="DN107" s="44">
        <v>0</v>
      </c>
      <c r="DO107" s="44">
        <v>0</v>
      </c>
      <c r="DP107" s="44">
        <v>0</v>
      </c>
      <c r="DQ107" s="44">
        <v>0</v>
      </c>
      <c r="DR107" s="44">
        <v>0</v>
      </c>
      <c r="DS107" s="44">
        <v>0</v>
      </c>
      <c r="DT107" s="44">
        <v>0</v>
      </c>
      <c r="DU107" s="44">
        <v>0</v>
      </c>
      <c r="DV107" s="44">
        <v>0</v>
      </c>
      <c r="DW107" s="44">
        <v>0</v>
      </c>
      <c r="DX107" s="44">
        <v>0</v>
      </c>
      <c r="DY107" s="44">
        <v>0</v>
      </c>
      <c r="EA107" s="46">
        <v>0</v>
      </c>
      <c r="EB107" s="44">
        <v>0</v>
      </c>
      <c r="EC107" s="44">
        <v>0</v>
      </c>
      <c r="ED107" s="44">
        <v>0</v>
      </c>
      <c r="EE107" s="44">
        <v>0</v>
      </c>
      <c r="EF107" s="44">
        <v>0</v>
      </c>
      <c r="EG107" s="44">
        <v>0</v>
      </c>
      <c r="EH107" s="44">
        <v>0</v>
      </c>
      <c r="EI107" s="44">
        <v>0</v>
      </c>
      <c r="EJ107" s="44">
        <v>0</v>
      </c>
      <c r="EK107" s="44">
        <v>0</v>
      </c>
      <c r="EL107" s="44">
        <v>0</v>
      </c>
      <c r="EM107" s="44">
        <v>0</v>
      </c>
      <c r="EO107" s="46">
        <f>SUM(EO108:EO119)</f>
        <v>0</v>
      </c>
      <c r="EP107" s="46">
        <f>SUM(EP108:EP119)</f>
        <v>0</v>
      </c>
      <c r="EQ107" s="46">
        <f t="shared" ref="EQ107:FB107" si="153">SUM(EQ108:EQ119)</f>
        <v>0</v>
      </c>
      <c r="ER107" s="46">
        <f t="shared" si="153"/>
        <v>0</v>
      </c>
      <c r="ES107" s="46">
        <f t="shared" si="153"/>
        <v>0</v>
      </c>
      <c r="ET107" s="46">
        <f t="shared" si="153"/>
        <v>0</v>
      </c>
      <c r="EU107" s="46">
        <f t="shared" si="153"/>
        <v>0</v>
      </c>
      <c r="EV107" s="46">
        <f t="shared" si="153"/>
        <v>0</v>
      </c>
      <c r="EW107" s="46">
        <f t="shared" si="153"/>
        <v>0</v>
      </c>
      <c r="EX107" s="46">
        <f t="shared" si="153"/>
        <v>0</v>
      </c>
      <c r="EY107" s="46">
        <f t="shared" si="153"/>
        <v>0</v>
      </c>
      <c r="EZ107" s="46">
        <f t="shared" si="153"/>
        <v>0</v>
      </c>
      <c r="FA107" s="46">
        <f t="shared" si="153"/>
        <v>0</v>
      </c>
      <c r="FB107" s="46">
        <f t="shared" si="153"/>
        <v>0</v>
      </c>
      <c r="FE107" s="46">
        <f>SUM(FE108:FE119)</f>
        <v>0</v>
      </c>
      <c r="FF107" s="46">
        <f>SUM(FF108:FF119)</f>
        <v>0</v>
      </c>
      <c r="FG107" s="46">
        <f t="shared" ref="FG107" si="154">SUM(FG108:FG119)</f>
        <v>0</v>
      </c>
      <c r="FH107" s="46">
        <f t="shared" ref="FH107" si="155">SUM(FH108:FH119)</f>
        <v>0</v>
      </c>
      <c r="FI107" s="46">
        <f t="shared" ref="FI107" si="156">SUM(FI108:FI119)</f>
        <v>0</v>
      </c>
      <c r="FJ107" s="46">
        <f t="shared" ref="FJ107" si="157">SUM(FJ108:FJ119)</f>
        <v>0</v>
      </c>
      <c r="FK107" s="46">
        <f t="shared" ref="FK107" si="158">SUM(FK108:FK119)</f>
        <v>0</v>
      </c>
      <c r="FL107" s="46">
        <f t="shared" ref="FL107" si="159">SUM(FL108:FL119)</f>
        <v>0</v>
      </c>
      <c r="FM107" s="46">
        <f t="shared" ref="FM107" si="160">SUM(FM108:FM119)</f>
        <v>0</v>
      </c>
      <c r="FN107" s="46">
        <f t="shared" ref="FN107" si="161">SUM(FN108:FN119)</f>
        <v>0</v>
      </c>
      <c r="FO107" s="46">
        <f t="shared" ref="FO107" si="162">SUM(FO108:FO119)</f>
        <v>0</v>
      </c>
      <c r="FP107" s="46">
        <f t="shared" ref="FP107" si="163">SUM(FP108:FP119)</f>
        <v>0</v>
      </c>
      <c r="FQ107" s="46">
        <f t="shared" ref="FQ107" si="164">SUM(FQ108:FQ119)</f>
        <v>0</v>
      </c>
      <c r="FR107" s="46">
        <f t="shared" ref="FR107" si="165">SUM(FR108:FR119)</f>
        <v>0</v>
      </c>
    </row>
    <row r="108" spans="2:174" hidden="1" outlineLevel="1" x14ac:dyDescent="0.25">
      <c r="B108" s="118">
        <v>136</v>
      </c>
      <c r="C108" s="131" t="s">
        <v>279</v>
      </c>
      <c r="D108" s="107"/>
      <c r="E108" s="45">
        <v>0</v>
      </c>
      <c r="F108" s="45">
        <v>0</v>
      </c>
      <c r="G108" s="45">
        <v>0</v>
      </c>
      <c r="H108" s="45">
        <v>0</v>
      </c>
      <c r="I108" s="45">
        <v>0</v>
      </c>
      <c r="J108" s="45">
        <v>0</v>
      </c>
      <c r="K108" s="45">
        <v>0</v>
      </c>
      <c r="L108" s="45">
        <v>0</v>
      </c>
      <c r="M108" s="45">
        <v>0</v>
      </c>
      <c r="N108" s="45">
        <v>0</v>
      </c>
      <c r="O108" s="45">
        <v>0</v>
      </c>
      <c r="P108" s="45">
        <v>0</v>
      </c>
      <c r="Q108" s="45">
        <v>0</v>
      </c>
      <c r="S108" s="45">
        <v>0</v>
      </c>
      <c r="T108" s="45">
        <v>0</v>
      </c>
      <c r="U108" s="45">
        <v>0</v>
      </c>
      <c r="V108" s="45">
        <v>0</v>
      </c>
      <c r="W108" s="45">
        <v>0</v>
      </c>
      <c r="X108" s="45">
        <v>0</v>
      </c>
      <c r="Y108" s="45">
        <v>0</v>
      </c>
      <c r="Z108" s="45">
        <v>0</v>
      </c>
      <c r="AA108" s="45">
        <v>0</v>
      </c>
      <c r="AB108" s="45">
        <v>0</v>
      </c>
      <c r="AC108" s="45">
        <v>0</v>
      </c>
      <c r="AD108" s="45">
        <v>0</v>
      </c>
      <c r="AE108" s="45">
        <v>0</v>
      </c>
      <c r="AG108" s="45">
        <v>0</v>
      </c>
      <c r="AH108" s="45">
        <v>0</v>
      </c>
      <c r="AI108" s="45">
        <v>0</v>
      </c>
      <c r="AJ108" s="45">
        <v>0</v>
      </c>
      <c r="AK108" s="45">
        <v>0</v>
      </c>
      <c r="AL108" s="45">
        <v>0</v>
      </c>
      <c r="AM108" s="45">
        <v>0</v>
      </c>
      <c r="AN108" s="45">
        <v>0</v>
      </c>
      <c r="AO108" s="45">
        <v>0</v>
      </c>
      <c r="AP108" s="45">
        <v>0</v>
      </c>
      <c r="AQ108" s="45">
        <v>0</v>
      </c>
      <c r="AR108" s="45">
        <v>0</v>
      </c>
      <c r="AS108" s="45">
        <v>0</v>
      </c>
      <c r="AU108" s="45">
        <v>0</v>
      </c>
      <c r="AV108" s="45">
        <v>0</v>
      </c>
      <c r="AW108" s="45">
        <v>0</v>
      </c>
      <c r="AX108" s="45">
        <v>0</v>
      </c>
      <c r="AY108" s="45">
        <v>0</v>
      </c>
      <c r="AZ108" s="45">
        <v>0</v>
      </c>
      <c r="BA108" s="45">
        <v>0</v>
      </c>
      <c r="BB108" s="45">
        <v>0</v>
      </c>
      <c r="BC108" s="45">
        <v>0</v>
      </c>
      <c r="BD108" s="45">
        <v>0</v>
      </c>
      <c r="BE108" s="45">
        <v>0</v>
      </c>
      <c r="BF108" s="45">
        <v>0</v>
      </c>
      <c r="BG108" s="45">
        <v>0</v>
      </c>
      <c r="BI108" s="45">
        <v>0</v>
      </c>
      <c r="BJ108" s="45">
        <v>0</v>
      </c>
      <c r="BK108" s="45">
        <v>0</v>
      </c>
      <c r="BL108" s="45">
        <v>0</v>
      </c>
      <c r="BM108" s="45">
        <v>0</v>
      </c>
      <c r="BN108" s="45">
        <v>0</v>
      </c>
      <c r="BO108" s="45">
        <v>0</v>
      </c>
      <c r="BP108" s="45">
        <v>0</v>
      </c>
      <c r="BQ108" s="45">
        <v>0</v>
      </c>
      <c r="BR108" s="45">
        <v>0</v>
      </c>
      <c r="BS108" s="45">
        <v>0</v>
      </c>
      <c r="BT108" s="45">
        <v>0</v>
      </c>
      <c r="BU108" s="45">
        <v>0</v>
      </c>
      <c r="BW108" s="45">
        <v>0</v>
      </c>
      <c r="BX108" s="45">
        <v>0</v>
      </c>
      <c r="BY108" s="45">
        <v>0</v>
      </c>
      <c r="BZ108" s="45">
        <v>0</v>
      </c>
      <c r="CA108" s="45">
        <v>0</v>
      </c>
      <c r="CB108" s="45">
        <v>0</v>
      </c>
      <c r="CC108" s="45">
        <v>0</v>
      </c>
      <c r="CD108" s="45">
        <v>0</v>
      </c>
      <c r="CE108" s="45">
        <v>0</v>
      </c>
      <c r="CF108" s="45">
        <v>0</v>
      </c>
      <c r="CG108" s="45">
        <v>0</v>
      </c>
      <c r="CH108" s="45">
        <v>0</v>
      </c>
      <c r="CI108" s="45">
        <v>0</v>
      </c>
      <c r="CJ108" s="113"/>
      <c r="CK108" s="45">
        <v>0</v>
      </c>
      <c r="CL108" s="45">
        <v>0</v>
      </c>
      <c r="CM108" s="45">
        <v>0</v>
      </c>
      <c r="CN108" s="45">
        <v>0</v>
      </c>
      <c r="CO108" s="45">
        <v>0</v>
      </c>
      <c r="CP108" s="45">
        <v>0</v>
      </c>
      <c r="CQ108" s="45">
        <v>0</v>
      </c>
      <c r="CR108" s="45">
        <v>0</v>
      </c>
      <c r="CS108" s="45">
        <v>0</v>
      </c>
      <c r="CT108" s="45">
        <v>0</v>
      </c>
      <c r="CU108" s="45">
        <v>0</v>
      </c>
      <c r="CV108" s="45">
        <v>0</v>
      </c>
      <c r="CW108" s="45">
        <v>0</v>
      </c>
      <c r="CY108" s="45">
        <v>0</v>
      </c>
      <c r="CZ108" s="44">
        <v>0</v>
      </c>
      <c r="DA108" s="44">
        <v>0</v>
      </c>
      <c r="DB108" s="44">
        <v>0</v>
      </c>
      <c r="DC108" s="44">
        <v>0</v>
      </c>
      <c r="DD108" s="44">
        <v>0</v>
      </c>
      <c r="DE108" s="44">
        <v>0</v>
      </c>
      <c r="DF108" s="44">
        <v>0</v>
      </c>
      <c r="DG108" s="44">
        <v>0</v>
      </c>
      <c r="DH108" s="44">
        <v>0</v>
      </c>
      <c r="DI108" s="44">
        <v>0</v>
      </c>
      <c r="DJ108" s="44">
        <v>0</v>
      </c>
      <c r="DK108" s="44">
        <v>0</v>
      </c>
      <c r="DM108" s="45">
        <v>0</v>
      </c>
      <c r="DN108" s="44">
        <v>0</v>
      </c>
      <c r="DO108" s="44">
        <v>0</v>
      </c>
      <c r="DP108" s="44">
        <v>0</v>
      </c>
      <c r="DQ108" s="44">
        <v>0</v>
      </c>
      <c r="DR108" s="44">
        <v>0</v>
      </c>
      <c r="DS108" s="44">
        <v>0</v>
      </c>
      <c r="DT108" s="44">
        <v>0</v>
      </c>
      <c r="DU108" s="44">
        <v>0</v>
      </c>
      <c r="DV108" s="44">
        <v>0</v>
      </c>
      <c r="DW108" s="44">
        <v>0</v>
      </c>
      <c r="DX108" s="44">
        <v>0</v>
      </c>
      <c r="DY108" s="44">
        <v>0</v>
      </c>
      <c r="EA108" s="45">
        <v>0</v>
      </c>
      <c r="EB108" s="44">
        <v>0</v>
      </c>
      <c r="EC108" s="44">
        <v>0</v>
      </c>
      <c r="ED108" s="44">
        <v>0</v>
      </c>
      <c r="EE108" s="44">
        <v>0</v>
      </c>
      <c r="EF108" s="44">
        <v>0</v>
      </c>
      <c r="EG108" s="44">
        <v>0</v>
      </c>
      <c r="EH108" s="44">
        <v>0</v>
      </c>
      <c r="EI108" s="44">
        <v>0</v>
      </c>
      <c r="EJ108" s="44">
        <v>0</v>
      </c>
      <c r="EK108" s="44">
        <v>0</v>
      </c>
      <c r="EL108" s="44">
        <v>0</v>
      </c>
      <c r="EM108" s="44">
        <v>0</v>
      </c>
      <c r="EO108" s="45">
        <v>0</v>
      </c>
      <c r="EP108" s="44">
        <f t="shared" si="135"/>
        <v>0</v>
      </c>
      <c r="EQ108" s="45">
        <v>0</v>
      </c>
      <c r="ER108" s="45">
        <v>0</v>
      </c>
      <c r="ES108" s="45">
        <v>0</v>
      </c>
      <c r="ET108" s="45">
        <v>0</v>
      </c>
      <c r="EU108" s="45">
        <v>0</v>
      </c>
      <c r="EV108" s="45">
        <v>0</v>
      </c>
      <c r="EW108" s="45">
        <v>0</v>
      </c>
      <c r="EX108" s="45">
        <v>0</v>
      </c>
      <c r="EY108" s="45">
        <v>0</v>
      </c>
      <c r="EZ108" s="45">
        <v>0</v>
      </c>
      <c r="FA108" s="45">
        <v>0</v>
      </c>
      <c r="FB108" s="45">
        <v>0</v>
      </c>
      <c r="FC108" s="49"/>
      <c r="FE108" s="45">
        <v>0</v>
      </c>
      <c r="FF108" s="45">
        <v>0</v>
      </c>
      <c r="FG108" s="45">
        <v>0</v>
      </c>
      <c r="FH108" s="45">
        <v>0</v>
      </c>
      <c r="FI108" s="45">
        <v>0</v>
      </c>
      <c r="FJ108" s="45">
        <v>0</v>
      </c>
      <c r="FK108" s="45">
        <v>0</v>
      </c>
      <c r="FL108" s="45">
        <v>0</v>
      </c>
      <c r="FM108" s="45">
        <v>0</v>
      </c>
      <c r="FN108" s="45">
        <v>0</v>
      </c>
      <c r="FO108" s="45">
        <v>0</v>
      </c>
      <c r="FP108" s="45">
        <v>0</v>
      </c>
      <c r="FQ108" s="45">
        <v>0</v>
      </c>
      <c r="FR108" s="45">
        <v>0</v>
      </c>
    </row>
    <row r="109" spans="2:174" hidden="1" outlineLevel="1" x14ac:dyDescent="0.25">
      <c r="B109" s="118">
        <v>179</v>
      </c>
      <c r="C109" s="130" t="s">
        <v>280</v>
      </c>
      <c r="D109" s="105"/>
      <c r="E109" s="45">
        <v>0</v>
      </c>
      <c r="F109" s="44">
        <v>0</v>
      </c>
      <c r="G109" s="44">
        <v>0</v>
      </c>
      <c r="H109" s="44">
        <v>0</v>
      </c>
      <c r="I109" s="44">
        <v>0</v>
      </c>
      <c r="J109" s="44">
        <v>0</v>
      </c>
      <c r="K109" s="44">
        <v>0</v>
      </c>
      <c r="L109" s="44">
        <v>0</v>
      </c>
      <c r="M109" s="44">
        <v>0</v>
      </c>
      <c r="N109" s="44">
        <v>0</v>
      </c>
      <c r="O109" s="44">
        <v>0</v>
      </c>
      <c r="P109" s="44">
        <v>0</v>
      </c>
      <c r="Q109" s="44">
        <v>0</v>
      </c>
      <c r="S109" s="45">
        <v>0</v>
      </c>
      <c r="T109" s="44">
        <v>0</v>
      </c>
      <c r="U109" s="44">
        <v>0</v>
      </c>
      <c r="V109" s="44">
        <v>0</v>
      </c>
      <c r="W109" s="44">
        <v>0</v>
      </c>
      <c r="X109" s="44">
        <v>0</v>
      </c>
      <c r="Y109" s="44">
        <v>0</v>
      </c>
      <c r="Z109" s="44">
        <v>0</v>
      </c>
      <c r="AA109" s="44">
        <v>0</v>
      </c>
      <c r="AB109" s="44">
        <v>0</v>
      </c>
      <c r="AC109" s="44">
        <v>0</v>
      </c>
      <c r="AD109" s="44">
        <v>0</v>
      </c>
      <c r="AE109" s="44">
        <v>0</v>
      </c>
      <c r="AG109" s="45">
        <v>0</v>
      </c>
      <c r="AH109" s="44">
        <v>0</v>
      </c>
      <c r="AI109" s="44">
        <v>0</v>
      </c>
      <c r="AJ109" s="44">
        <v>0</v>
      </c>
      <c r="AK109" s="44">
        <v>0</v>
      </c>
      <c r="AL109" s="44">
        <v>0</v>
      </c>
      <c r="AM109" s="44">
        <v>0</v>
      </c>
      <c r="AN109" s="44">
        <v>0</v>
      </c>
      <c r="AO109" s="44">
        <v>0</v>
      </c>
      <c r="AP109" s="44">
        <v>0</v>
      </c>
      <c r="AQ109" s="44">
        <v>0</v>
      </c>
      <c r="AR109" s="44">
        <v>0</v>
      </c>
      <c r="AS109" s="44">
        <v>0</v>
      </c>
      <c r="AU109" s="45">
        <v>0</v>
      </c>
      <c r="AV109" s="44">
        <v>0</v>
      </c>
      <c r="AW109" s="44">
        <v>0</v>
      </c>
      <c r="AX109" s="44">
        <v>0</v>
      </c>
      <c r="AY109" s="44">
        <v>0</v>
      </c>
      <c r="AZ109" s="44">
        <v>0</v>
      </c>
      <c r="BA109" s="44">
        <v>0</v>
      </c>
      <c r="BB109" s="44">
        <v>0</v>
      </c>
      <c r="BC109" s="44">
        <v>0</v>
      </c>
      <c r="BD109" s="44">
        <v>0</v>
      </c>
      <c r="BE109" s="44">
        <v>0</v>
      </c>
      <c r="BF109" s="44">
        <v>0</v>
      </c>
      <c r="BG109" s="44">
        <v>0</v>
      </c>
      <c r="BI109" s="45">
        <v>0</v>
      </c>
      <c r="BJ109" s="44">
        <v>0</v>
      </c>
      <c r="BK109" s="44">
        <v>0</v>
      </c>
      <c r="BL109" s="44">
        <v>0</v>
      </c>
      <c r="BM109" s="44">
        <v>0</v>
      </c>
      <c r="BN109" s="44">
        <v>0</v>
      </c>
      <c r="BO109" s="44">
        <v>0</v>
      </c>
      <c r="BP109" s="44">
        <v>0</v>
      </c>
      <c r="BQ109" s="44">
        <v>0</v>
      </c>
      <c r="BR109" s="44">
        <v>0</v>
      </c>
      <c r="BS109" s="44">
        <v>0</v>
      </c>
      <c r="BT109" s="44">
        <v>0</v>
      </c>
      <c r="BU109" s="44">
        <v>0</v>
      </c>
      <c r="BW109" s="45">
        <v>0</v>
      </c>
      <c r="BX109" s="44">
        <v>0</v>
      </c>
      <c r="BY109" s="44">
        <v>0</v>
      </c>
      <c r="BZ109" s="44">
        <v>0</v>
      </c>
      <c r="CA109" s="44">
        <v>0</v>
      </c>
      <c r="CB109" s="44">
        <v>0</v>
      </c>
      <c r="CC109" s="44">
        <v>0</v>
      </c>
      <c r="CD109" s="44">
        <v>0</v>
      </c>
      <c r="CE109" s="44">
        <v>0</v>
      </c>
      <c r="CF109" s="44">
        <v>0</v>
      </c>
      <c r="CG109" s="44">
        <v>0</v>
      </c>
      <c r="CH109" s="44">
        <v>0</v>
      </c>
      <c r="CI109" s="44">
        <v>0</v>
      </c>
      <c r="CJ109" s="113"/>
      <c r="CK109" s="45">
        <v>0</v>
      </c>
      <c r="CL109" s="44">
        <v>0</v>
      </c>
      <c r="CM109" s="44">
        <v>0</v>
      </c>
      <c r="CN109" s="44">
        <v>0</v>
      </c>
      <c r="CO109" s="44">
        <v>0</v>
      </c>
      <c r="CP109" s="44">
        <v>0</v>
      </c>
      <c r="CQ109" s="44">
        <v>0</v>
      </c>
      <c r="CR109" s="44">
        <v>0</v>
      </c>
      <c r="CS109" s="44">
        <v>0</v>
      </c>
      <c r="CT109" s="44">
        <v>0</v>
      </c>
      <c r="CU109" s="44">
        <v>0</v>
      </c>
      <c r="CV109" s="44">
        <v>0</v>
      </c>
      <c r="CW109" s="44">
        <v>0</v>
      </c>
      <c r="CY109" s="45">
        <v>0</v>
      </c>
      <c r="CZ109" s="44">
        <v>0</v>
      </c>
      <c r="DA109" s="44">
        <v>0</v>
      </c>
      <c r="DB109" s="44">
        <v>0</v>
      </c>
      <c r="DC109" s="44">
        <v>0</v>
      </c>
      <c r="DD109" s="44">
        <v>0</v>
      </c>
      <c r="DE109" s="44">
        <v>0</v>
      </c>
      <c r="DF109" s="44">
        <v>0</v>
      </c>
      <c r="DG109" s="45">
        <v>0</v>
      </c>
      <c r="DH109" s="45">
        <v>0</v>
      </c>
      <c r="DI109" s="45">
        <v>0</v>
      </c>
      <c r="DJ109" s="45">
        <v>0</v>
      </c>
      <c r="DK109" s="45">
        <v>0</v>
      </c>
      <c r="DM109" s="45">
        <v>0</v>
      </c>
      <c r="DN109" s="44">
        <v>0</v>
      </c>
      <c r="DO109" s="44">
        <v>0</v>
      </c>
      <c r="DP109" s="44">
        <v>0</v>
      </c>
      <c r="DQ109" s="44">
        <v>0</v>
      </c>
      <c r="DR109" s="44">
        <v>0</v>
      </c>
      <c r="DS109" s="44">
        <v>0</v>
      </c>
      <c r="DT109" s="44">
        <v>0</v>
      </c>
      <c r="DU109" s="45">
        <v>0</v>
      </c>
      <c r="DV109" s="45">
        <v>0</v>
      </c>
      <c r="DW109" s="45">
        <v>0</v>
      </c>
      <c r="DX109" s="45">
        <v>0</v>
      </c>
      <c r="DY109" s="45">
        <v>0</v>
      </c>
      <c r="EA109" s="45">
        <v>0</v>
      </c>
      <c r="EB109" s="44">
        <v>0</v>
      </c>
      <c r="EC109" s="44">
        <v>0</v>
      </c>
      <c r="ED109" s="44">
        <v>0</v>
      </c>
      <c r="EE109" s="44">
        <v>0</v>
      </c>
      <c r="EF109" s="44">
        <v>0</v>
      </c>
      <c r="EG109" s="44">
        <v>0</v>
      </c>
      <c r="EH109" s="44">
        <v>0</v>
      </c>
      <c r="EI109" s="44">
        <v>0</v>
      </c>
      <c r="EJ109" s="45">
        <v>0</v>
      </c>
      <c r="EK109" s="45">
        <v>0</v>
      </c>
      <c r="EL109" s="45">
        <v>0</v>
      </c>
      <c r="EM109" s="45">
        <v>0</v>
      </c>
      <c r="EO109" s="45">
        <v>0</v>
      </c>
      <c r="EP109" s="44">
        <f t="shared" si="135"/>
        <v>0</v>
      </c>
      <c r="EQ109" s="58">
        <v>0</v>
      </c>
      <c r="ER109" s="58">
        <v>0</v>
      </c>
      <c r="ES109" s="58">
        <v>0</v>
      </c>
      <c r="ET109" s="58">
        <v>0</v>
      </c>
      <c r="EU109" s="58">
        <v>0</v>
      </c>
      <c r="EV109" s="58">
        <v>0</v>
      </c>
      <c r="EW109" s="58">
        <v>0</v>
      </c>
      <c r="EX109" s="58">
        <v>0</v>
      </c>
      <c r="EY109" s="58">
        <v>0</v>
      </c>
      <c r="EZ109" s="58">
        <v>0</v>
      </c>
      <c r="FA109" s="58">
        <v>0</v>
      </c>
      <c r="FB109" s="58">
        <v>0</v>
      </c>
      <c r="FC109" s="49"/>
      <c r="FE109" s="45">
        <v>0</v>
      </c>
      <c r="FF109" s="45">
        <v>0</v>
      </c>
      <c r="FG109" s="58">
        <v>0</v>
      </c>
      <c r="FH109" s="58">
        <v>0</v>
      </c>
      <c r="FI109" s="58">
        <v>0</v>
      </c>
      <c r="FJ109" s="58">
        <v>0</v>
      </c>
      <c r="FK109" s="58">
        <v>0</v>
      </c>
      <c r="FL109" s="58">
        <v>0</v>
      </c>
      <c r="FM109" s="58">
        <v>0</v>
      </c>
      <c r="FN109" s="58">
        <v>0</v>
      </c>
      <c r="FO109" s="58">
        <v>0</v>
      </c>
      <c r="FP109" s="58">
        <v>0</v>
      </c>
      <c r="FQ109" s="58">
        <v>0</v>
      </c>
      <c r="FR109" s="58">
        <v>0</v>
      </c>
    </row>
    <row r="110" spans="2:174" hidden="1" outlineLevel="1" x14ac:dyDescent="0.25">
      <c r="B110" s="118">
        <v>180</v>
      </c>
      <c r="C110" s="130" t="s">
        <v>281</v>
      </c>
      <c r="D110" s="105"/>
      <c r="E110" s="45">
        <v>0</v>
      </c>
      <c r="F110" s="44">
        <v>0</v>
      </c>
      <c r="G110" s="44">
        <v>0</v>
      </c>
      <c r="H110" s="44">
        <v>0</v>
      </c>
      <c r="I110" s="44">
        <v>0</v>
      </c>
      <c r="J110" s="44">
        <v>0</v>
      </c>
      <c r="K110" s="44">
        <v>0</v>
      </c>
      <c r="L110" s="44">
        <v>0</v>
      </c>
      <c r="M110" s="44">
        <v>0</v>
      </c>
      <c r="N110" s="44">
        <v>0</v>
      </c>
      <c r="O110" s="44">
        <v>0</v>
      </c>
      <c r="P110" s="44">
        <v>0</v>
      </c>
      <c r="Q110" s="44">
        <v>0</v>
      </c>
      <c r="S110" s="45">
        <v>0</v>
      </c>
      <c r="T110" s="44">
        <v>0</v>
      </c>
      <c r="U110" s="44">
        <v>0</v>
      </c>
      <c r="V110" s="44">
        <v>0</v>
      </c>
      <c r="W110" s="44">
        <v>0</v>
      </c>
      <c r="X110" s="44">
        <v>0</v>
      </c>
      <c r="Y110" s="44">
        <v>0</v>
      </c>
      <c r="Z110" s="44">
        <v>0</v>
      </c>
      <c r="AA110" s="44">
        <v>0</v>
      </c>
      <c r="AB110" s="44">
        <v>0</v>
      </c>
      <c r="AC110" s="44">
        <v>0</v>
      </c>
      <c r="AD110" s="44">
        <v>0</v>
      </c>
      <c r="AE110" s="44">
        <v>0</v>
      </c>
      <c r="AG110" s="45">
        <v>0</v>
      </c>
      <c r="AH110" s="44">
        <v>0</v>
      </c>
      <c r="AI110" s="44">
        <v>0</v>
      </c>
      <c r="AJ110" s="44">
        <v>0</v>
      </c>
      <c r="AK110" s="44">
        <v>0</v>
      </c>
      <c r="AL110" s="44">
        <v>0</v>
      </c>
      <c r="AM110" s="44">
        <v>0</v>
      </c>
      <c r="AN110" s="44">
        <v>0</v>
      </c>
      <c r="AO110" s="44">
        <v>0</v>
      </c>
      <c r="AP110" s="44">
        <v>0</v>
      </c>
      <c r="AQ110" s="44">
        <v>0</v>
      </c>
      <c r="AR110" s="44">
        <v>0</v>
      </c>
      <c r="AS110" s="44">
        <v>0</v>
      </c>
      <c r="AU110" s="45">
        <v>0</v>
      </c>
      <c r="AV110" s="44">
        <v>0</v>
      </c>
      <c r="AW110" s="44">
        <v>0</v>
      </c>
      <c r="AX110" s="44">
        <v>0</v>
      </c>
      <c r="AY110" s="44">
        <v>0</v>
      </c>
      <c r="AZ110" s="44">
        <v>0</v>
      </c>
      <c r="BA110" s="44">
        <v>0</v>
      </c>
      <c r="BB110" s="44">
        <v>0</v>
      </c>
      <c r="BC110" s="44">
        <v>0</v>
      </c>
      <c r="BD110" s="44">
        <v>0</v>
      </c>
      <c r="BE110" s="44">
        <v>0</v>
      </c>
      <c r="BF110" s="44">
        <v>0</v>
      </c>
      <c r="BG110" s="44">
        <v>0</v>
      </c>
      <c r="BI110" s="45">
        <v>0</v>
      </c>
      <c r="BJ110" s="44">
        <v>0</v>
      </c>
      <c r="BK110" s="44">
        <v>0</v>
      </c>
      <c r="BL110" s="44">
        <v>0</v>
      </c>
      <c r="BM110" s="44">
        <v>0</v>
      </c>
      <c r="BN110" s="44">
        <v>0</v>
      </c>
      <c r="BO110" s="44">
        <v>0</v>
      </c>
      <c r="BP110" s="44">
        <v>0</v>
      </c>
      <c r="BQ110" s="44">
        <v>0</v>
      </c>
      <c r="BR110" s="44">
        <v>0</v>
      </c>
      <c r="BS110" s="44">
        <v>0</v>
      </c>
      <c r="BT110" s="44">
        <v>0</v>
      </c>
      <c r="BU110" s="44">
        <v>0</v>
      </c>
      <c r="BW110" s="45">
        <v>0</v>
      </c>
      <c r="BX110" s="44">
        <v>0</v>
      </c>
      <c r="BY110" s="44">
        <v>0</v>
      </c>
      <c r="BZ110" s="44">
        <v>0</v>
      </c>
      <c r="CA110" s="44">
        <v>0</v>
      </c>
      <c r="CB110" s="44">
        <v>0</v>
      </c>
      <c r="CC110" s="44">
        <v>0</v>
      </c>
      <c r="CD110" s="44">
        <v>0</v>
      </c>
      <c r="CE110" s="44">
        <v>0</v>
      </c>
      <c r="CF110" s="44">
        <v>0</v>
      </c>
      <c r="CG110" s="44">
        <v>0</v>
      </c>
      <c r="CH110" s="44">
        <v>0</v>
      </c>
      <c r="CI110" s="44">
        <v>0</v>
      </c>
      <c r="CJ110" s="113"/>
      <c r="CK110" s="45">
        <v>0</v>
      </c>
      <c r="CL110" s="44">
        <v>0</v>
      </c>
      <c r="CM110" s="44">
        <v>0</v>
      </c>
      <c r="CN110" s="44">
        <v>0</v>
      </c>
      <c r="CO110" s="44">
        <v>0</v>
      </c>
      <c r="CP110" s="44">
        <v>0</v>
      </c>
      <c r="CQ110" s="44">
        <v>0</v>
      </c>
      <c r="CR110" s="44">
        <v>0</v>
      </c>
      <c r="CS110" s="44">
        <v>0</v>
      </c>
      <c r="CT110" s="44">
        <v>0</v>
      </c>
      <c r="CU110" s="44">
        <v>0</v>
      </c>
      <c r="CV110" s="44">
        <v>0</v>
      </c>
      <c r="CW110" s="44">
        <v>0</v>
      </c>
      <c r="CY110" s="45">
        <v>0</v>
      </c>
      <c r="CZ110" s="44">
        <v>0</v>
      </c>
      <c r="DA110" s="44">
        <v>0</v>
      </c>
      <c r="DB110" s="44">
        <v>0</v>
      </c>
      <c r="DC110" s="44">
        <v>0</v>
      </c>
      <c r="DD110" s="44">
        <v>0</v>
      </c>
      <c r="DE110" s="44">
        <v>0</v>
      </c>
      <c r="DF110" s="44">
        <v>0</v>
      </c>
      <c r="DG110" s="45">
        <v>0</v>
      </c>
      <c r="DH110" s="45">
        <v>0</v>
      </c>
      <c r="DI110" s="45">
        <v>0</v>
      </c>
      <c r="DJ110" s="45">
        <v>0</v>
      </c>
      <c r="DK110" s="45">
        <v>0</v>
      </c>
      <c r="DM110" s="45">
        <v>0</v>
      </c>
      <c r="DN110" s="44">
        <v>0</v>
      </c>
      <c r="DO110" s="44">
        <v>0</v>
      </c>
      <c r="DP110" s="44">
        <v>0</v>
      </c>
      <c r="DQ110" s="44">
        <v>0</v>
      </c>
      <c r="DR110" s="44">
        <v>0</v>
      </c>
      <c r="DS110" s="44">
        <v>0</v>
      </c>
      <c r="DT110" s="44">
        <v>0</v>
      </c>
      <c r="DU110" s="45">
        <v>0</v>
      </c>
      <c r="DV110" s="45">
        <v>0</v>
      </c>
      <c r="DW110" s="45">
        <v>0</v>
      </c>
      <c r="DX110" s="45">
        <v>0</v>
      </c>
      <c r="DY110" s="45">
        <v>0</v>
      </c>
      <c r="EA110" s="45">
        <v>0</v>
      </c>
      <c r="EB110" s="44">
        <v>0</v>
      </c>
      <c r="EC110" s="44">
        <v>0</v>
      </c>
      <c r="ED110" s="44">
        <v>0</v>
      </c>
      <c r="EE110" s="44">
        <v>0</v>
      </c>
      <c r="EF110" s="44">
        <v>0</v>
      </c>
      <c r="EG110" s="44">
        <v>0</v>
      </c>
      <c r="EH110" s="44">
        <v>0</v>
      </c>
      <c r="EI110" s="44">
        <v>0</v>
      </c>
      <c r="EJ110" s="45">
        <v>0</v>
      </c>
      <c r="EK110" s="45">
        <v>0</v>
      </c>
      <c r="EL110" s="45">
        <v>0</v>
      </c>
      <c r="EM110" s="45">
        <v>0</v>
      </c>
      <c r="EO110" s="45">
        <v>0</v>
      </c>
      <c r="EP110" s="44">
        <f t="shared" si="135"/>
        <v>0</v>
      </c>
      <c r="EQ110" s="58">
        <v>0</v>
      </c>
      <c r="ER110" s="58">
        <v>0</v>
      </c>
      <c r="ES110" s="58">
        <v>0</v>
      </c>
      <c r="ET110" s="58">
        <v>0</v>
      </c>
      <c r="EU110" s="58">
        <v>0</v>
      </c>
      <c r="EV110" s="58">
        <v>0</v>
      </c>
      <c r="EW110" s="58">
        <v>0</v>
      </c>
      <c r="EX110" s="58">
        <v>0</v>
      </c>
      <c r="EY110" s="58">
        <v>0</v>
      </c>
      <c r="EZ110" s="58">
        <v>0</v>
      </c>
      <c r="FA110" s="58">
        <v>0</v>
      </c>
      <c r="FB110" s="58">
        <v>0</v>
      </c>
      <c r="FC110" s="49"/>
      <c r="FE110" s="45">
        <v>0</v>
      </c>
      <c r="FF110" s="45">
        <v>0</v>
      </c>
      <c r="FG110" s="58">
        <v>0</v>
      </c>
      <c r="FH110" s="58">
        <v>0</v>
      </c>
      <c r="FI110" s="58">
        <v>0</v>
      </c>
      <c r="FJ110" s="58">
        <v>0</v>
      </c>
      <c r="FK110" s="58">
        <v>0</v>
      </c>
      <c r="FL110" s="58">
        <v>0</v>
      </c>
      <c r="FM110" s="58">
        <v>0</v>
      </c>
      <c r="FN110" s="58">
        <v>0</v>
      </c>
      <c r="FO110" s="58">
        <v>0</v>
      </c>
      <c r="FP110" s="58">
        <v>0</v>
      </c>
      <c r="FQ110" s="58">
        <v>0</v>
      </c>
      <c r="FR110" s="58">
        <v>0</v>
      </c>
    </row>
    <row r="111" spans="2:174" hidden="1" outlineLevel="1" x14ac:dyDescent="0.25">
      <c r="B111" s="118">
        <v>181</v>
      </c>
      <c r="C111" s="130" t="s">
        <v>282</v>
      </c>
      <c r="D111" s="105"/>
      <c r="E111" s="45">
        <v>0</v>
      </c>
      <c r="F111" s="44">
        <v>0</v>
      </c>
      <c r="G111" s="44">
        <v>0</v>
      </c>
      <c r="H111" s="44">
        <v>0</v>
      </c>
      <c r="I111" s="44">
        <v>0</v>
      </c>
      <c r="J111" s="44">
        <v>0</v>
      </c>
      <c r="K111" s="44">
        <v>0</v>
      </c>
      <c r="L111" s="44">
        <v>0</v>
      </c>
      <c r="M111" s="44">
        <v>0</v>
      </c>
      <c r="N111" s="44">
        <v>0</v>
      </c>
      <c r="O111" s="44">
        <v>0</v>
      </c>
      <c r="P111" s="44">
        <v>0</v>
      </c>
      <c r="Q111" s="44">
        <v>0</v>
      </c>
      <c r="S111" s="45">
        <v>0</v>
      </c>
      <c r="T111" s="44">
        <v>0</v>
      </c>
      <c r="U111" s="44">
        <v>0</v>
      </c>
      <c r="V111" s="44">
        <v>0</v>
      </c>
      <c r="W111" s="44">
        <v>0</v>
      </c>
      <c r="X111" s="44">
        <v>0</v>
      </c>
      <c r="Y111" s="44">
        <v>0</v>
      </c>
      <c r="Z111" s="44">
        <v>0</v>
      </c>
      <c r="AA111" s="44">
        <v>0</v>
      </c>
      <c r="AB111" s="44">
        <v>0</v>
      </c>
      <c r="AC111" s="44">
        <v>0</v>
      </c>
      <c r="AD111" s="44">
        <v>0</v>
      </c>
      <c r="AE111" s="44">
        <v>0</v>
      </c>
      <c r="AG111" s="45">
        <v>0</v>
      </c>
      <c r="AH111" s="44">
        <v>0</v>
      </c>
      <c r="AI111" s="44">
        <v>0</v>
      </c>
      <c r="AJ111" s="44">
        <v>0</v>
      </c>
      <c r="AK111" s="44">
        <v>0</v>
      </c>
      <c r="AL111" s="44">
        <v>0</v>
      </c>
      <c r="AM111" s="44">
        <v>0</v>
      </c>
      <c r="AN111" s="44">
        <v>0</v>
      </c>
      <c r="AO111" s="44">
        <v>0</v>
      </c>
      <c r="AP111" s="44">
        <v>0</v>
      </c>
      <c r="AQ111" s="44">
        <v>0</v>
      </c>
      <c r="AR111" s="44">
        <v>0</v>
      </c>
      <c r="AS111" s="44">
        <v>0</v>
      </c>
      <c r="AU111" s="45">
        <v>0</v>
      </c>
      <c r="AV111" s="44">
        <v>0</v>
      </c>
      <c r="AW111" s="44">
        <v>0</v>
      </c>
      <c r="AX111" s="44">
        <v>0</v>
      </c>
      <c r="AY111" s="44">
        <v>0</v>
      </c>
      <c r="AZ111" s="44">
        <v>0</v>
      </c>
      <c r="BA111" s="44">
        <v>0</v>
      </c>
      <c r="BB111" s="44">
        <v>0</v>
      </c>
      <c r="BC111" s="44">
        <v>0</v>
      </c>
      <c r="BD111" s="44">
        <v>0</v>
      </c>
      <c r="BE111" s="44">
        <v>0</v>
      </c>
      <c r="BF111" s="44">
        <v>0</v>
      </c>
      <c r="BG111" s="44">
        <v>0</v>
      </c>
      <c r="BI111" s="45">
        <v>0</v>
      </c>
      <c r="BJ111" s="44">
        <v>0</v>
      </c>
      <c r="BK111" s="44">
        <v>0</v>
      </c>
      <c r="BL111" s="44">
        <v>0</v>
      </c>
      <c r="BM111" s="44">
        <v>0</v>
      </c>
      <c r="BN111" s="44">
        <v>0</v>
      </c>
      <c r="BO111" s="44">
        <v>0</v>
      </c>
      <c r="BP111" s="44">
        <v>0</v>
      </c>
      <c r="BQ111" s="44">
        <v>0</v>
      </c>
      <c r="BR111" s="44">
        <v>0</v>
      </c>
      <c r="BS111" s="44">
        <v>0</v>
      </c>
      <c r="BT111" s="44">
        <v>0</v>
      </c>
      <c r="BU111" s="44">
        <v>0</v>
      </c>
      <c r="BW111" s="45">
        <v>0</v>
      </c>
      <c r="BX111" s="44">
        <v>0</v>
      </c>
      <c r="BY111" s="44">
        <v>0</v>
      </c>
      <c r="BZ111" s="44">
        <v>0</v>
      </c>
      <c r="CA111" s="44">
        <v>0</v>
      </c>
      <c r="CB111" s="44">
        <v>0</v>
      </c>
      <c r="CC111" s="44">
        <v>0</v>
      </c>
      <c r="CD111" s="44">
        <v>0</v>
      </c>
      <c r="CE111" s="44">
        <v>0</v>
      </c>
      <c r="CF111" s="44">
        <v>0</v>
      </c>
      <c r="CG111" s="44">
        <v>0</v>
      </c>
      <c r="CH111" s="44">
        <v>0</v>
      </c>
      <c r="CI111" s="44">
        <v>0</v>
      </c>
      <c r="CJ111" s="113"/>
      <c r="CK111" s="45">
        <v>0</v>
      </c>
      <c r="CL111" s="44">
        <v>0</v>
      </c>
      <c r="CM111" s="44">
        <v>0</v>
      </c>
      <c r="CN111" s="44">
        <v>0</v>
      </c>
      <c r="CO111" s="44">
        <v>0</v>
      </c>
      <c r="CP111" s="44">
        <v>0</v>
      </c>
      <c r="CQ111" s="44">
        <v>0</v>
      </c>
      <c r="CR111" s="44">
        <v>0</v>
      </c>
      <c r="CS111" s="44">
        <v>0</v>
      </c>
      <c r="CT111" s="44">
        <v>0</v>
      </c>
      <c r="CU111" s="44">
        <v>0</v>
      </c>
      <c r="CV111" s="44">
        <v>0</v>
      </c>
      <c r="CW111" s="44">
        <v>0</v>
      </c>
      <c r="CY111" s="45">
        <v>0</v>
      </c>
      <c r="CZ111" s="44">
        <v>0</v>
      </c>
      <c r="DA111" s="44">
        <v>0</v>
      </c>
      <c r="DB111" s="44">
        <v>0</v>
      </c>
      <c r="DC111" s="44">
        <v>0</v>
      </c>
      <c r="DD111" s="44">
        <v>0</v>
      </c>
      <c r="DE111" s="44">
        <v>0</v>
      </c>
      <c r="DF111" s="44">
        <v>0</v>
      </c>
      <c r="DG111" s="45">
        <v>0</v>
      </c>
      <c r="DH111" s="45">
        <v>0</v>
      </c>
      <c r="DI111" s="45">
        <v>0</v>
      </c>
      <c r="DJ111" s="45">
        <v>0</v>
      </c>
      <c r="DK111" s="45">
        <v>0</v>
      </c>
      <c r="DM111" s="45">
        <v>0</v>
      </c>
      <c r="DN111" s="44">
        <v>0</v>
      </c>
      <c r="DO111" s="44">
        <v>0</v>
      </c>
      <c r="DP111" s="44">
        <v>0</v>
      </c>
      <c r="DQ111" s="44">
        <v>0</v>
      </c>
      <c r="DR111" s="44">
        <v>0</v>
      </c>
      <c r="DS111" s="44">
        <v>0</v>
      </c>
      <c r="DT111" s="44">
        <v>0</v>
      </c>
      <c r="DU111" s="45">
        <v>0</v>
      </c>
      <c r="DV111" s="45">
        <v>0</v>
      </c>
      <c r="DW111" s="45">
        <v>0</v>
      </c>
      <c r="DX111" s="45">
        <v>0</v>
      </c>
      <c r="DY111" s="45">
        <v>0</v>
      </c>
      <c r="EA111" s="45">
        <v>0</v>
      </c>
      <c r="EB111" s="44">
        <v>0</v>
      </c>
      <c r="EC111" s="44">
        <v>0</v>
      </c>
      <c r="ED111" s="44">
        <v>0</v>
      </c>
      <c r="EE111" s="44">
        <v>0</v>
      </c>
      <c r="EF111" s="44">
        <v>0</v>
      </c>
      <c r="EG111" s="44">
        <v>0</v>
      </c>
      <c r="EH111" s="44">
        <v>0</v>
      </c>
      <c r="EI111" s="44">
        <v>0</v>
      </c>
      <c r="EJ111" s="45">
        <v>0</v>
      </c>
      <c r="EK111" s="45">
        <v>0</v>
      </c>
      <c r="EL111" s="45">
        <v>0</v>
      </c>
      <c r="EM111" s="45">
        <v>0</v>
      </c>
      <c r="EO111" s="45">
        <v>0</v>
      </c>
      <c r="EP111" s="44">
        <f t="shared" si="135"/>
        <v>0</v>
      </c>
      <c r="EQ111" s="58">
        <v>0</v>
      </c>
      <c r="ER111" s="58">
        <v>0</v>
      </c>
      <c r="ES111" s="58">
        <v>0</v>
      </c>
      <c r="ET111" s="58">
        <v>0</v>
      </c>
      <c r="EU111" s="58">
        <v>0</v>
      </c>
      <c r="EV111" s="58">
        <v>0</v>
      </c>
      <c r="EW111" s="58">
        <v>0</v>
      </c>
      <c r="EX111" s="58">
        <v>0</v>
      </c>
      <c r="EY111" s="58">
        <v>0</v>
      </c>
      <c r="EZ111" s="58">
        <v>0</v>
      </c>
      <c r="FA111" s="58">
        <v>0</v>
      </c>
      <c r="FB111" s="58">
        <v>0</v>
      </c>
      <c r="FC111" s="49"/>
      <c r="FE111" s="45">
        <v>0</v>
      </c>
      <c r="FF111" s="45">
        <v>0</v>
      </c>
      <c r="FG111" s="58">
        <v>0</v>
      </c>
      <c r="FH111" s="58">
        <v>0</v>
      </c>
      <c r="FI111" s="58">
        <v>0</v>
      </c>
      <c r="FJ111" s="58">
        <v>0</v>
      </c>
      <c r="FK111" s="58">
        <v>0</v>
      </c>
      <c r="FL111" s="58">
        <v>0</v>
      </c>
      <c r="FM111" s="58">
        <v>0</v>
      </c>
      <c r="FN111" s="58">
        <v>0</v>
      </c>
      <c r="FO111" s="58">
        <v>0</v>
      </c>
      <c r="FP111" s="58">
        <v>0</v>
      </c>
      <c r="FQ111" s="58">
        <v>0</v>
      </c>
      <c r="FR111" s="58">
        <v>0</v>
      </c>
    </row>
    <row r="112" spans="2:174" hidden="1" outlineLevel="1" x14ac:dyDescent="0.25">
      <c r="B112" s="118">
        <v>137</v>
      </c>
      <c r="C112" s="131" t="s">
        <v>283</v>
      </c>
      <c r="D112" s="107"/>
      <c r="E112" s="45">
        <v>0</v>
      </c>
      <c r="F112" s="45">
        <v>0</v>
      </c>
      <c r="G112" s="45">
        <v>0</v>
      </c>
      <c r="H112" s="45">
        <v>0</v>
      </c>
      <c r="I112" s="45">
        <v>0</v>
      </c>
      <c r="J112" s="45">
        <v>0</v>
      </c>
      <c r="K112" s="45">
        <v>0</v>
      </c>
      <c r="L112" s="45">
        <v>0</v>
      </c>
      <c r="M112" s="45">
        <v>0</v>
      </c>
      <c r="N112" s="45">
        <v>0</v>
      </c>
      <c r="O112" s="45">
        <v>0</v>
      </c>
      <c r="P112" s="45">
        <v>0</v>
      </c>
      <c r="Q112" s="45">
        <v>0</v>
      </c>
      <c r="S112" s="45">
        <v>0</v>
      </c>
      <c r="T112" s="45">
        <v>0</v>
      </c>
      <c r="U112" s="45">
        <v>0</v>
      </c>
      <c r="V112" s="45">
        <v>0</v>
      </c>
      <c r="W112" s="45">
        <v>0</v>
      </c>
      <c r="X112" s="45">
        <v>0</v>
      </c>
      <c r="Y112" s="45">
        <v>0</v>
      </c>
      <c r="Z112" s="45">
        <v>0</v>
      </c>
      <c r="AA112" s="45">
        <v>0</v>
      </c>
      <c r="AB112" s="45">
        <v>0</v>
      </c>
      <c r="AC112" s="45">
        <v>0</v>
      </c>
      <c r="AD112" s="45">
        <v>0</v>
      </c>
      <c r="AE112" s="45">
        <v>0</v>
      </c>
      <c r="AG112" s="45">
        <v>0</v>
      </c>
      <c r="AH112" s="45">
        <v>0</v>
      </c>
      <c r="AI112" s="45">
        <v>0</v>
      </c>
      <c r="AJ112" s="45">
        <v>0</v>
      </c>
      <c r="AK112" s="45">
        <v>0</v>
      </c>
      <c r="AL112" s="45">
        <v>0</v>
      </c>
      <c r="AM112" s="45">
        <v>0</v>
      </c>
      <c r="AN112" s="45">
        <v>0</v>
      </c>
      <c r="AO112" s="45">
        <v>0</v>
      </c>
      <c r="AP112" s="45">
        <v>0</v>
      </c>
      <c r="AQ112" s="45">
        <v>0</v>
      </c>
      <c r="AR112" s="45">
        <v>0</v>
      </c>
      <c r="AS112" s="45">
        <v>0</v>
      </c>
      <c r="AU112" s="45">
        <v>0</v>
      </c>
      <c r="AV112" s="45">
        <v>0</v>
      </c>
      <c r="AW112" s="45">
        <v>0</v>
      </c>
      <c r="AX112" s="45">
        <v>0</v>
      </c>
      <c r="AY112" s="45">
        <v>0</v>
      </c>
      <c r="AZ112" s="45">
        <v>0</v>
      </c>
      <c r="BA112" s="45">
        <v>0</v>
      </c>
      <c r="BB112" s="45">
        <v>0</v>
      </c>
      <c r="BC112" s="45">
        <v>0</v>
      </c>
      <c r="BD112" s="45">
        <v>0</v>
      </c>
      <c r="BE112" s="45">
        <v>0</v>
      </c>
      <c r="BF112" s="45">
        <v>0</v>
      </c>
      <c r="BG112" s="45">
        <v>0</v>
      </c>
      <c r="BI112" s="45">
        <v>0</v>
      </c>
      <c r="BJ112" s="45">
        <v>0</v>
      </c>
      <c r="BK112" s="45">
        <v>0</v>
      </c>
      <c r="BL112" s="45">
        <v>0</v>
      </c>
      <c r="BM112" s="45">
        <v>0</v>
      </c>
      <c r="BN112" s="45">
        <v>0</v>
      </c>
      <c r="BO112" s="45">
        <v>0</v>
      </c>
      <c r="BP112" s="45">
        <v>0</v>
      </c>
      <c r="BQ112" s="45">
        <v>0</v>
      </c>
      <c r="BR112" s="45">
        <v>0</v>
      </c>
      <c r="BS112" s="45">
        <v>0</v>
      </c>
      <c r="BT112" s="45">
        <v>0</v>
      </c>
      <c r="BU112" s="45">
        <v>0</v>
      </c>
      <c r="BW112" s="45">
        <v>0</v>
      </c>
      <c r="BX112" s="45">
        <v>0</v>
      </c>
      <c r="BY112" s="45">
        <v>0</v>
      </c>
      <c r="BZ112" s="45">
        <v>0</v>
      </c>
      <c r="CA112" s="45">
        <v>0</v>
      </c>
      <c r="CB112" s="45">
        <v>0</v>
      </c>
      <c r="CC112" s="45">
        <v>0</v>
      </c>
      <c r="CD112" s="45">
        <v>0</v>
      </c>
      <c r="CE112" s="45">
        <v>0</v>
      </c>
      <c r="CF112" s="45">
        <v>0</v>
      </c>
      <c r="CG112" s="45">
        <v>0</v>
      </c>
      <c r="CH112" s="45">
        <v>0</v>
      </c>
      <c r="CI112" s="45">
        <v>0</v>
      </c>
      <c r="CJ112" s="113"/>
      <c r="CK112" s="45">
        <v>0</v>
      </c>
      <c r="CL112" s="45">
        <v>0</v>
      </c>
      <c r="CM112" s="45">
        <v>0</v>
      </c>
      <c r="CN112" s="45">
        <v>0</v>
      </c>
      <c r="CO112" s="45">
        <v>0</v>
      </c>
      <c r="CP112" s="45">
        <v>0</v>
      </c>
      <c r="CQ112" s="45">
        <v>0</v>
      </c>
      <c r="CR112" s="45">
        <v>0</v>
      </c>
      <c r="CS112" s="45">
        <v>0</v>
      </c>
      <c r="CT112" s="45">
        <v>0</v>
      </c>
      <c r="CU112" s="45">
        <v>0</v>
      </c>
      <c r="CV112" s="45">
        <v>0</v>
      </c>
      <c r="CW112" s="45">
        <v>0</v>
      </c>
      <c r="CY112" s="45">
        <v>0</v>
      </c>
      <c r="CZ112" s="44">
        <v>0</v>
      </c>
      <c r="DA112" s="44">
        <v>0</v>
      </c>
      <c r="DB112" s="44">
        <v>0</v>
      </c>
      <c r="DC112" s="44">
        <v>0</v>
      </c>
      <c r="DD112" s="44">
        <v>0</v>
      </c>
      <c r="DE112" s="44">
        <v>0</v>
      </c>
      <c r="DF112" s="44">
        <v>0</v>
      </c>
      <c r="DG112" s="44">
        <v>0</v>
      </c>
      <c r="DH112" s="44">
        <v>0</v>
      </c>
      <c r="DI112" s="44">
        <v>0</v>
      </c>
      <c r="DJ112" s="44">
        <v>0</v>
      </c>
      <c r="DK112" s="44">
        <v>0</v>
      </c>
      <c r="DM112" s="45">
        <v>0</v>
      </c>
      <c r="DN112" s="44">
        <v>0</v>
      </c>
      <c r="DO112" s="44">
        <v>0</v>
      </c>
      <c r="DP112" s="44">
        <v>0</v>
      </c>
      <c r="DQ112" s="44">
        <v>0</v>
      </c>
      <c r="DR112" s="44">
        <v>0</v>
      </c>
      <c r="DS112" s="44">
        <v>0</v>
      </c>
      <c r="DT112" s="44">
        <v>0</v>
      </c>
      <c r="DU112" s="44">
        <v>0</v>
      </c>
      <c r="DV112" s="44">
        <v>0</v>
      </c>
      <c r="DW112" s="44">
        <v>0</v>
      </c>
      <c r="DX112" s="44">
        <v>0</v>
      </c>
      <c r="DY112" s="44">
        <v>0</v>
      </c>
      <c r="EA112" s="45">
        <v>0</v>
      </c>
      <c r="EB112" s="44">
        <v>0</v>
      </c>
      <c r="EC112" s="44">
        <v>0</v>
      </c>
      <c r="ED112" s="44">
        <v>0</v>
      </c>
      <c r="EE112" s="44">
        <v>0</v>
      </c>
      <c r="EF112" s="44">
        <v>0</v>
      </c>
      <c r="EG112" s="44">
        <v>0</v>
      </c>
      <c r="EH112" s="44">
        <v>0</v>
      </c>
      <c r="EI112" s="44">
        <v>0</v>
      </c>
      <c r="EJ112" s="44">
        <v>0</v>
      </c>
      <c r="EK112" s="44">
        <v>0</v>
      </c>
      <c r="EL112" s="44">
        <v>0</v>
      </c>
      <c r="EM112" s="44">
        <v>0</v>
      </c>
      <c r="EO112" s="45">
        <v>0</v>
      </c>
      <c r="EP112" s="44">
        <f t="shared" si="135"/>
        <v>0</v>
      </c>
      <c r="EQ112" s="45">
        <v>0</v>
      </c>
      <c r="ER112" s="45">
        <v>0</v>
      </c>
      <c r="ES112" s="45">
        <v>0</v>
      </c>
      <c r="ET112" s="45">
        <v>0</v>
      </c>
      <c r="EU112" s="45">
        <v>0</v>
      </c>
      <c r="EV112" s="45">
        <v>0</v>
      </c>
      <c r="EW112" s="45">
        <v>0</v>
      </c>
      <c r="EX112" s="45">
        <v>0</v>
      </c>
      <c r="EY112" s="45">
        <v>0</v>
      </c>
      <c r="EZ112" s="45">
        <v>0</v>
      </c>
      <c r="FA112" s="45">
        <v>0</v>
      </c>
      <c r="FB112" s="45">
        <v>0</v>
      </c>
      <c r="FC112" s="49"/>
      <c r="FE112" s="45">
        <v>0</v>
      </c>
      <c r="FF112" s="45">
        <v>0</v>
      </c>
      <c r="FG112" s="45">
        <v>0</v>
      </c>
      <c r="FH112" s="45">
        <v>0</v>
      </c>
      <c r="FI112" s="45">
        <v>0</v>
      </c>
      <c r="FJ112" s="45">
        <v>0</v>
      </c>
      <c r="FK112" s="45">
        <v>0</v>
      </c>
      <c r="FL112" s="45">
        <v>0</v>
      </c>
      <c r="FM112" s="45">
        <v>0</v>
      </c>
      <c r="FN112" s="45">
        <v>0</v>
      </c>
      <c r="FO112" s="45">
        <v>0</v>
      </c>
      <c r="FP112" s="45">
        <v>0</v>
      </c>
      <c r="FQ112" s="45">
        <v>0</v>
      </c>
      <c r="FR112" s="45">
        <v>0</v>
      </c>
    </row>
    <row r="113" spans="2:175" hidden="1" outlineLevel="1" x14ac:dyDescent="0.25">
      <c r="B113" s="118">
        <v>182</v>
      </c>
      <c r="C113" s="130" t="s">
        <v>284</v>
      </c>
      <c r="D113" s="105"/>
      <c r="E113" s="45">
        <v>0</v>
      </c>
      <c r="F113" s="44">
        <v>0</v>
      </c>
      <c r="G113" s="44">
        <v>0</v>
      </c>
      <c r="H113" s="44">
        <v>0</v>
      </c>
      <c r="I113" s="44">
        <v>0</v>
      </c>
      <c r="J113" s="44">
        <v>0</v>
      </c>
      <c r="K113" s="44">
        <v>0</v>
      </c>
      <c r="L113" s="44">
        <v>0</v>
      </c>
      <c r="M113" s="44">
        <v>0</v>
      </c>
      <c r="N113" s="44">
        <v>0</v>
      </c>
      <c r="O113" s="44">
        <v>0</v>
      </c>
      <c r="P113" s="44">
        <v>0</v>
      </c>
      <c r="Q113" s="44">
        <v>0</v>
      </c>
      <c r="S113" s="45">
        <v>0</v>
      </c>
      <c r="T113" s="44">
        <v>0</v>
      </c>
      <c r="U113" s="44">
        <v>0</v>
      </c>
      <c r="V113" s="44">
        <v>0</v>
      </c>
      <c r="W113" s="44">
        <v>0</v>
      </c>
      <c r="X113" s="44">
        <v>0</v>
      </c>
      <c r="Y113" s="44">
        <v>0</v>
      </c>
      <c r="Z113" s="44">
        <v>0</v>
      </c>
      <c r="AA113" s="44">
        <v>0</v>
      </c>
      <c r="AB113" s="44">
        <v>0</v>
      </c>
      <c r="AC113" s="44">
        <v>0</v>
      </c>
      <c r="AD113" s="44">
        <v>0</v>
      </c>
      <c r="AE113" s="44">
        <v>0</v>
      </c>
      <c r="AG113" s="45">
        <v>0</v>
      </c>
      <c r="AH113" s="44">
        <v>0</v>
      </c>
      <c r="AI113" s="44">
        <v>0</v>
      </c>
      <c r="AJ113" s="44">
        <v>0</v>
      </c>
      <c r="AK113" s="44">
        <v>0</v>
      </c>
      <c r="AL113" s="44">
        <v>0</v>
      </c>
      <c r="AM113" s="44">
        <v>0</v>
      </c>
      <c r="AN113" s="44">
        <v>0</v>
      </c>
      <c r="AO113" s="44">
        <v>0</v>
      </c>
      <c r="AP113" s="44">
        <v>0</v>
      </c>
      <c r="AQ113" s="44">
        <v>0</v>
      </c>
      <c r="AR113" s="44">
        <v>0</v>
      </c>
      <c r="AS113" s="44">
        <v>0</v>
      </c>
      <c r="AU113" s="45">
        <v>0</v>
      </c>
      <c r="AV113" s="44">
        <v>0</v>
      </c>
      <c r="AW113" s="44">
        <v>0</v>
      </c>
      <c r="AX113" s="44">
        <v>0</v>
      </c>
      <c r="AY113" s="44">
        <v>0</v>
      </c>
      <c r="AZ113" s="44">
        <v>0</v>
      </c>
      <c r="BA113" s="44">
        <v>0</v>
      </c>
      <c r="BB113" s="44">
        <v>0</v>
      </c>
      <c r="BC113" s="44">
        <v>0</v>
      </c>
      <c r="BD113" s="44">
        <v>0</v>
      </c>
      <c r="BE113" s="44">
        <v>0</v>
      </c>
      <c r="BF113" s="44">
        <v>0</v>
      </c>
      <c r="BG113" s="44">
        <v>0</v>
      </c>
      <c r="BI113" s="45">
        <v>0</v>
      </c>
      <c r="BJ113" s="44">
        <v>0</v>
      </c>
      <c r="BK113" s="44">
        <v>0</v>
      </c>
      <c r="BL113" s="44">
        <v>0</v>
      </c>
      <c r="BM113" s="44">
        <v>0</v>
      </c>
      <c r="BN113" s="44">
        <v>0</v>
      </c>
      <c r="BO113" s="44">
        <v>0</v>
      </c>
      <c r="BP113" s="44">
        <v>0</v>
      </c>
      <c r="BQ113" s="44">
        <v>0</v>
      </c>
      <c r="BR113" s="44">
        <v>0</v>
      </c>
      <c r="BS113" s="44">
        <v>0</v>
      </c>
      <c r="BT113" s="44">
        <v>0</v>
      </c>
      <c r="BU113" s="44">
        <v>0</v>
      </c>
      <c r="BW113" s="45">
        <v>0</v>
      </c>
      <c r="BX113" s="44">
        <v>0</v>
      </c>
      <c r="BY113" s="44">
        <v>0</v>
      </c>
      <c r="BZ113" s="44">
        <v>0</v>
      </c>
      <c r="CA113" s="44">
        <v>0</v>
      </c>
      <c r="CB113" s="44">
        <v>0</v>
      </c>
      <c r="CC113" s="44">
        <v>0</v>
      </c>
      <c r="CD113" s="44">
        <v>0</v>
      </c>
      <c r="CE113" s="44">
        <v>0</v>
      </c>
      <c r="CF113" s="44">
        <v>0</v>
      </c>
      <c r="CG113" s="44">
        <v>0</v>
      </c>
      <c r="CH113" s="44">
        <v>0</v>
      </c>
      <c r="CI113" s="44">
        <v>0</v>
      </c>
      <c r="CJ113" s="113"/>
      <c r="CK113" s="45">
        <v>0</v>
      </c>
      <c r="CL113" s="44">
        <v>0</v>
      </c>
      <c r="CM113" s="44">
        <v>0</v>
      </c>
      <c r="CN113" s="44">
        <v>0</v>
      </c>
      <c r="CO113" s="44">
        <v>0</v>
      </c>
      <c r="CP113" s="44">
        <v>0</v>
      </c>
      <c r="CQ113" s="44">
        <v>0</v>
      </c>
      <c r="CR113" s="44">
        <v>0</v>
      </c>
      <c r="CS113" s="44">
        <v>0</v>
      </c>
      <c r="CT113" s="44">
        <v>0</v>
      </c>
      <c r="CU113" s="44">
        <v>0</v>
      </c>
      <c r="CV113" s="44">
        <v>0</v>
      </c>
      <c r="CW113" s="44">
        <v>0</v>
      </c>
      <c r="CY113" s="45">
        <v>0</v>
      </c>
      <c r="CZ113" s="44">
        <v>0</v>
      </c>
      <c r="DA113" s="44">
        <v>0</v>
      </c>
      <c r="DB113" s="44">
        <v>0</v>
      </c>
      <c r="DC113" s="44">
        <v>0</v>
      </c>
      <c r="DD113" s="44">
        <v>0</v>
      </c>
      <c r="DE113" s="44">
        <v>0</v>
      </c>
      <c r="DF113" s="44">
        <v>0</v>
      </c>
      <c r="DG113" s="45">
        <v>0</v>
      </c>
      <c r="DH113" s="45">
        <v>0</v>
      </c>
      <c r="DI113" s="45">
        <v>0</v>
      </c>
      <c r="DJ113" s="45">
        <v>0</v>
      </c>
      <c r="DK113" s="45">
        <v>0</v>
      </c>
      <c r="DM113" s="45">
        <v>0</v>
      </c>
      <c r="DN113" s="44">
        <v>0</v>
      </c>
      <c r="DO113" s="44">
        <v>0</v>
      </c>
      <c r="DP113" s="44">
        <v>0</v>
      </c>
      <c r="DQ113" s="44">
        <v>0</v>
      </c>
      <c r="DR113" s="44">
        <v>0</v>
      </c>
      <c r="DS113" s="44">
        <v>0</v>
      </c>
      <c r="DT113" s="44">
        <v>0</v>
      </c>
      <c r="DU113" s="45">
        <v>0</v>
      </c>
      <c r="DV113" s="45">
        <v>0</v>
      </c>
      <c r="DW113" s="45">
        <v>0</v>
      </c>
      <c r="DX113" s="45">
        <v>0</v>
      </c>
      <c r="DY113" s="45">
        <v>0</v>
      </c>
      <c r="EA113" s="45">
        <v>0</v>
      </c>
      <c r="EB113" s="44">
        <v>0</v>
      </c>
      <c r="EC113" s="44">
        <v>0</v>
      </c>
      <c r="ED113" s="44">
        <v>0</v>
      </c>
      <c r="EE113" s="44">
        <v>0</v>
      </c>
      <c r="EF113" s="44">
        <v>0</v>
      </c>
      <c r="EG113" s="44">
        <v>0</v>
      </c>
      <c r="EH113" s="44">
        <v>0</v>
      </c>
      <c r="EI113" s="44">
        <v>0</v>
      </c>
      <c r="EJ113" s="45">
        <v>0</v>
      </c>
      <c r="EK113" s="45">
        <v>0</v>
      </c>
      <c r="EL113" s="45">
        <v>0</v>
      </c>
      <c r="EM113" s="45">
        <v>0</v>
      </c>
      <c r="EO113" s="45">
        <v>0</v>
      </c>
      <c r="EP113" s="44">
        <f t="shared" si="135"/>
        <v>0</v>
      </c>
      <c r="EQ113" s="58">
        <v>0</v>
      </c>
      <c r="ER113" s="58">
        <v>0</v>
      </c>
      <c r="ES113" s="58">
        <v>0</v>
      </c>
      <c r="ET113" s="58">
        <v>0</v>
      </c>
      <c r="EU113" s="58">
        <v>0</v>
      </c>
      <c r="EV113" s="58">
        <v>0</v>
      </c>
      <c r="EW113" s="58">
        <v>0</v>
      </c>
      <c r="EX113" s="58">
        <v>0</v>
      </c>
      <c r="EY113" s="58">
        <v>0</v>
      </c>
      <c r="EZ113" s="58">
        <v>0</v>
      </c>
      <c r="FA113" s="58">
        <v>0</v>
      </c>
      <c r="FB113" s="58">
        <v>0</v>
      </c>
      <c r="FC113" s="49"/>
      <c r="FE113" s="45">
        <v>0</v>
      </c>
      <c r="FF113" s="45">
        <v>0</v>
      </c>
      <c r="FG113" s="58">
        <v>0</v>
      </c>
      <c r="FH113" s="58">
        <v>0</v>
      </c>
      <c r="FI113" s="58">
        <v>0</v>
      </c>
      <c r="FJ113" s="58">
        <v>0</v>
      </c>
      <c r="FK113" s="58">
        <v>0</v>
      </c>
      <c r="FL113" s="58">
        <v>0</v>
      </c>
      <c r="FM113" s="58">
        <v>0</v>
      </c>
      <c r="FN113" s="58">
        <v>0</v>
      </c>
      <c r="FO113" s="58">
        <v>0</v>
      </c>
      <c r="FP113" s="58">
        <v>0</v>
      </c>
      <c r="FQ113" s="58">
        <v>0</v>
      </c>
      <c r="FR113" s="58">
        <v>0</v>
      </c>
    </row>
    <row r="114" spans="2:175" hidden="1" outlineLevel="1" x14ac:dyDescent="0.25">
      <c r="B114" s="118">
        <v>183</v>
      </c>
      <c r="C114" s="130" t="s">
        <v>285</v>
      </c>
      <c r="D114" s="105"/>
      <c r="E114" s="45">
        <v>0</v>
      </c>
      <c r="F114" s="44">
        <v>0</v>
      </c>
      <c r="G114" s="44">
        <v>0</v>
      </c>
      <c r="H114" s="44">
        <v>0</v>
      </c>
      <c r="I114" s="44">
        <v>0</v>
      </c>
      <c r="J114" s="44">
        <v>0</v>
      </c>
      <c r="K114" s="44">
        <v>0</v>
      </c>
      <c r="L114" s="44">
        <v>0</v>
      </c>
      <c r="M114" s="44">
        <v>0</v>
      </c>
      <c r="N114" s="44">
        <v>0</v>
      </c>
      <c r="O114" s="44">
        <v>0</v>
      </c>
      <c r="P114" s="44">
        <v>0</v>
      </c>
      <c r="Q114" s="44">
        <v>0</v>
      </c>
      <c r="S114" s="45">
        <v>0</v>
      </c>
      <c r="T114" s="44">
        <v>0</v>
      </c>
      <c r="U114" s="44">
        <v>0</v>
      </c>
      <c r="V114" s="44">
        <v>0</v>
      </c>
      <c r="W114" s="44">
        <v>0</v>
      </c>
      <c r="X114" s="44">
        <v>0</v>
      </c>
      <c r="Y114" s="44">
        <v>0</v>
      </c>
      <c r="Z114" s="44">
        <v>0</v>
      </c>
      <c r="AA114" s="44">
        <v>0</v>
      </c>
      <c r="AB114" s="44">
        <v>0</v>
      </c>
      <c r="AC114" s="44">
        <v>0</v>
      </c>
      <c r="AD114" s="44">
        <v>0</v>
      </c>
      <c r="AE114" s="44">
        <v>0</v>
      </c>
      <c r="AG114" s="45">
        <v>0</v>
      </c>
      <c r="AH114" s="44">
        <v>0</v>
      </c>
      <c r="AI114" s="44">
        <v>0</v>
      </c>
      <c r="AJ114" s="44">
        <v>0</v>
      </c>
      <c r="AK114" s="44">
        <v>0</v>
      </c>
      <c r="AL114" s="44">
        <v>0</v>
      </c>
      <c r="AM114" s="44">
        <v>0</v>
      </c>
      <c r="AN114" s="44">
        <v>0</v>
      </c>
      <c r="AO114" s="44">
        <v>0</v>
      </c>
      <c r="AP114" s="44">
        <v>0</v>
      </c>
      <c r="AQ114" s="44">
        <v>0</v>
      </c>
      <c r="AR114" s="44">
        <v>0</v>
      </c>
      <c r="AS114" s="44">
        <v>0</v>
      </c>
      <c r="AU114" s="45">
        <v>0</v>
      </c>
      <c r="AV114" s="44">
        <v>0</v>
      </c>
      <c r="AW114" s="44">
        <v>0</v>
      </c>
      <c r="AX114" s="44">
        <v>0</v>
      </c>
      <c r="AY114" s="44">
        <v>0</v>
      </c>
      <c r="AZ114" s="44">
        <v>0</v>
      </c>
      <c r="BA114" s="44">
        <v>0</v>
      </c>
      <c r="BB114" s="44">
        <v>0</v>
      </c>
      <c r="BC114" s="44">
        <v>0</v>
      </c>
      <c r="BD114" s="44">
        <v>0</v>
      </c>
      <c r="BE114" s="44">
        <v>0</v>
      </c>
      <c r="BF114" s="44">
        <v>0</v>
      </c>
      <c r="BG114" s="44">
        <v>0</v>
      </c>
      <c r="BI114" s="45">
        <v>0</v>
      </c>
      <c r="BJ114" s="44">
        <v>0</v>
      </c>
      <c r="BK114" s="44">
        <v>0</v>
      </c>
      <c r="BL114" s="44">
        <v>0</v>
      </c>
      <c r="BM114" s="44">
        <v>0</v>
      </c>
      <c r="BN114" s="44">
        <v>0</v>
      </c>
      <c r="BO114" s="44">
        <v>0</v>
      </c>
      <c r="BP114" s="44">
        <v>0</v>
      </c>
      <c r="BQ114" s="44">
        <v>0</v>
      </c>
      <c r="BR114" s="44">
        <v>0</v>
      </c>
      <c r="BS114" s="44">
        <v>0</v>
      </c>
      <c r="BT114" s="44">
        <v>0</v>
      </c>
      <c r="BU114" s="44">
        <v>0</v>
      </c>
      <c r="BW114" s="45">
        <v>0</v>
      </c>
      <c r="BX114" s="44">
        <v>0</v>
      </c>
      <c r="BY114" s="44">
        <v>0</v>
      </c>
      <c r="BZ114" s="44">
        <v>0</v>
      </c>
      <c r="CA114" s="44">
        <v>0</v>
      </c>
      <c r="CB114" s="44">
        <v>0</v>
      </c>
      <c r="CC114" s="44">
        <v>0</v>
      </c>
      <c r="CD114" s="44">
        <v>0</v>
      </c>
      <c r="CE114" s="44">
        <v>0</v>
      </c>
      <c r="CF114" s="44">
        <v>0</v>
      </c>
      <c r="CG114" s="44">
        <v>0</v>
      </c>
      <c r="CH114" s="44">
        <v>0</v>
      </c>
      <c r="CI114" s="44">
        <v>0</v>
      </c>
      <c r="CJ114" s="113"/>
      <c r="CK114" s="45">
        <v>0</v>
      </c>
      <c r="CL114" s="44">
        <v>0</v>
      </c>
      <c r="CM114" s="44">
        <v>0</v>
      </c>
      <c r="CN114" s="44">
        <v>0</v>
      </c>
      <c r="CO114" s="44">
        <v>0</v>
      </c>
      <c r="CP114" s="44">
        <v>0</v>
      </c>
      <c r="CQ114" s="44">
        <v>0</v>
      </c>
      <c r="CR114" s="44">
        <v>0</v>
      </c>
      <c r="CS114" s="44">
        <v>0</v>
      </c>
      <c r="CT114" s="44">
        <v>0</v>
      </c>
      <c r="CU114" s="44">
        <v>0</v>
      </c>
      <c r="CV114" s="44">
        <v>0</v>
      </c>
      <c r="CW114" s="44">
        <v>0</v>
      </c>
      <c r="CY114" s="45">
        <v>0</v>
      </c>
      <c r="CZ114" s="44">
        <v>0</v>
      </c>
      <c r="DA114" s="44">
        <v>0</v>
      </c>
      <c r="DB114" s="44">
        <v>0</v>
      </c>
      <c r="DC114" s="44">
        <v>0</v>
      </c>
      <c r="DD114" s="44">
        <v>0</v>
      </c>
      <c r="DE114" s="44">
        <v>0</v>
      </c>
      <c r="DF114" s="44">
        <v>0</v>
      </c>
      <c r="DG114" s="45">
        <v>0</v>
      </c>
      <c r="DH114" s="45">
        <v>0</v>
      </c>
      <c r="DI114" s="45">
        <v>0</v>
      </c>
      <c r="DJ114" s="45">
        <v>0</v>
      </c>
      <c r="DK114" s="45">
        <v>0</v>
      </c>
      <c r="DM114" s="45">
        <v>0</v>
      </c>
      <c r="DN114" s="44">
        <v>0</v>
      </c>
      <c r="DO114" s="44">
        <v>0</v>
      </c>
      <c r="DP114" s="44">
        <v>0</v>
      </c>
      <c r="DQ114" s="44">
        <v>0</v>
      </c>
      <c r="DR114" s="44">
        <v>0</v>
      </c>
      <c r="DS114" s="44">
        <v>0</v>
      </c>
      <c r="DT114" s="44">
        <v>0</v>
      </c>
      <c r="DU114" s="45">
        <v>0</v>
      </c>
      <c r="DV114" s="45">
        <v>0</v>
      </c>
      <c r="DW114" s="45">
        <v>0</v>
      </c>
      <c r="DX114" s="45">
        <v>0</v>
      </c>
      <c r="DY114" s="45">
        <v>0</v>
      </c>
      <c r="EA114" s="45">
        <v>0</v>
      </c>
      <c r="EB114" s="44">
        <v>0</v>
      </c>
      <c r="EC114" s="44">
        <v>0</v>
      </c>
      <c r="ED114" s="44">
        <v>0</v>
      </c>
      <c r="EE114" s="44">
        <v>0</v>
      </c>
      <c r="EF114" s="44">
        <v>0</v>
      </c>
      <c r="EG114" s="44">
        <v>0</v>
      </c>
      <c r="EH114" s="44">
        <v>0</v>
      </c>
      <c r="EI114" s="44">
        <v>0</v>
      </c>
      <c r="EJ114" s="45">
        <v>0</v>
      </c>
      <c r="EK114" s="45">
        <v>0</v>
      </c>
      <c r="EL114" s="45">
        <v>0</v>
      </c>
      <c r="EM114" s="45">
        <v>0</v>
      </c>
      <c r="EO114" s="45">
        <v>0</v>
      </c>
      <c r="EP114" s="44">
        <f t="shared" si="135"/>
        <v>0</v>
      </c>
      <c r="EQ114" s="58">
        <v>0</v>
      </c>
      <c r="ER114" s="58">
        <v>0</v>
      </c>
      <c r="ES114" s="58">
        <v>0</v>
      </c>
      <c r="ET114" s="58">
        <v>0</v>
      </c>
      <c r="EU114" s="58">
        <v>0</v>
      </c>
      <c r="EV114" s="58">
        <v>0</v>
      </c>
      <c r="EW114" s="58">
        <v>0</v>
      </c>
      <c r="EX114" s="58">
        <v>0</v>
      </c>
      <c r="EY114" s="58">
        <v>0</v>
      </c>
      <c r="EZ114" s="58">
        <v>0</v>
      </c>
      <c r="FA114" s="58">
        <v>0</v>
      </c>
      <c r="FB114" s="58">
        <v>0</v>
      </c>
      <c r="FC114" s="49"/>
      <c r="FE114" s="45">
        <v>0</v>
      </c>
      <c r="FF114" s="45">
        <v>0</v>
      </c>
      <c r="FG114" s="58">
        <v>0</v>
      </c>
      <c r="FH114" s="58">
        <v>0</v>
      </c>
      <c r="FI114" s="58">
        <v>0</v>
      </c>
      <c r="FJ114" s="58">
        <v>0</v>
      </c>
      <c r="FK114" s="58">
        <v>0</v>
      </c>
      <c r="FL114" s="58">
        <v>0</v>
      </c>
      <c r="FM114" s="58">
        <v>0</v>
      </c>
      <c r="FN114" s="58">
        <v>0</v>
      </c>
      <c r="FO114" s="58">
        <v>0</v>
      </c>
      <c r="FP114" s="58">
        <v>0</v>
      </c>
      <c r="FQ114" s="58">
        <v>0</v>
      </c>
      <c r="FR114" s="58">
        <v>0</v>
      </c>
    </row>
    <row r="115" spans="2:175" hidden="1" outlineLevel="1" x14ac:dyDescent="0.25">
      <c r="B115" s="118">
        <v>184</v>
      </c>
      <c r="C115" s="130" t="s">
        <v>286</v>
      </c>
      <c r="D115" s="105"/>
      <c r="E115" s="45">
        <v>0</v>
      </c>
      <c r="F115" s="44">
        <v>0</v>
      </c>
      <c r="G115" s="44">
        <v>0</v>
      </c>
      <c r="H115" s="44">
        <v>0</v>
      </c>
      <c r="I115" s="44">
        <v>0</v>
      </c>
      <c r="J115" s="44">
        <v>0</v>
      </c>
      <c r="K115" s="44">
        <v>0</v>
      </c>
      <c r="L115" s="44">
        <v>0</v>
      </c>
      <c r="M115" s="44">
        <v>0</v>
      </c>
      <c r="N115" s="44">
        <v>0</v>
      </c>
      <c r="O115" s="44">
        <v>0</v>
      </c>
      <c r="P115" s="44">
        <v>0</v>
      </c>
      <c r="Q115" s="44">
        <v>0</v>
      </c>
      <c r="S115" s="45">
        <v>0</v>
      </c>
      <c r="T115" s="44">
        <v>0</v>
      </c>
      <c r="U115" s="44">
        <v>0</v>
      </c>
      <c r="V115" s="44">
        <v>0</v>
      </c>
      <c r="W115" s="44">
        <v>0</v>
      </c>
      <c r="X115" s="44">
        <v>0</v>
      </c>
      <c r="Y115" s="44">
        <v>0</v>
      </c>
      <c r="Z115" s="44">
        <v>0</v>
      </c>
      <c r="AA115" s="44">
        <v>0</v>
      </c>
      <c r="AB115" s="44">
        <v>0</v>
      </c>
      <c r="AC115" s="44">
        <v>0</v>
      </c>
      <c r="AD115" s="44">
        <v>0</v>
      </c>
      <c r="AE115" s="44">
        <v>0</v>
      </c>
      <c r="AG115" s="45">
        <v>0</v>
      </c>
      <c r="AH115" s="44">
        <v>0</v>
      </c>
      <c r="AI115" s="44">
        <v>0</v>
      </c>
      <c r="AJ115" s="44">
        <v>0</v>
      </c>
      <c r="AK115" s="44">
        <v>0</v>
      </c>
      <c r="AL115" s="44">
        <v>0</v>
      </c>
      <c r="AM115" s="44">
        <v>0</v>
      </c>
      <c r="AN115" s="44">
        <v>0</v>
      </c>
      <c r="AO115" s="44">
        <v>0</v>
      </c>
      <c r="AP115" s="44">
        <v>0</v>
      </c>
      <c r="AQ115" s="44">
        <v>0</v>
      </c>
      <c r="AR115" s="44">
        <v>0</v>
      </c>
      <c r="AS115" s="44">
        <v>0</v>
      </c>
      <c r="AU115" s="45">
        <v>0</v>
      </c>
      <c r="AV115" s="44">
        <v>0</v>
      </c>
      <c r="AW115" s="44">
        <v>0</v>
      </c>
      <c r="AX115" s="44">
        <v>0</v>
      </c>
      <c r="AY115" s="44">
        <v>0</v>
      </c>
      <c r="AZ115" s="44">
        <v>0</v>
      </c>
      <c r="BA115" s="44">
        <v>0</v>
      </c>
      <c r="BB115" s="44">
        <v>0</v>
      </c>
      <c r="BC115" s="44">
        <v>0</v>
      </c>
      <c r="BD115" s="44">
        <v>0</v>
      </c>
      <c r="BE115" s="44">
        <v>0</v>
      </c>
      <c r="BF115" s="44">
        <v>0</v>
      </c>
      <c r="BG115" s="44">
        <v>0</v>
      </c>
      <c r="BI115" s="45">
        <v>0</v>
      </c>
      <c r="BJ115" s="44">
        <v>0</v>
      </c>
      <c r="BK115" s="44">
        <v>0</v>
      </c>
      <c r="BL115" s="44">
        <v>0</v>
      </c>
      <c r="BM115" s="44">
        <v>0</v>
      </c>
      <c r="BN115" s="44">
        <v>0</v>
      </c>
      <c r="BO115" s="44">
        <v>0</v>
      </c>
      <c r="BP115" s="44">
        <v>0</v>
      </c>
      <c r="BQ115" s="44">
        <v>0</v>
      </c>
      <c r="BR115" s="44">
        <v>0</v>
      </c>
      <c r="BS115" s="44">
        <v>0</v>
      </c>
      <c r="BT115" s="44">
        <v>0</v>
      </c>
      <c r="BU115" s="44">
        <v>0</v>
      </c>
      <c r="BW115" s="45">
        <v>0</v>
      </c>
      <c r="BX115" s="44">
        <v>0</v>
      </c>
      <c r="BY115" s="44">
        <v>0</v>
      </c>
      <c r="BZ115" s="44">
        <v>0</v>
      </c>
      <c r="CA115" s="44">
        <v>0</v>
      </c>
      <c r="CB115" s="44">
        <v>0</v>
      </c>
      <c r="CC115" s="44">
        <v>0</v>
      </c>
      <c r="CD115" s="44">
        <v>0</v>
      </c>
      <c r="CE115" s="44">
        <v>0</v>
      </c>
      <c r="CF115" s="44">
        <v>0</v>
      </c>
      <c r="CG115" s="44">
        <v>0</v>
      </c>
      <c r="CH115" s="44">
        <v>0</v>
      </c>
      <c r="CI115" s="44">
        <v>0</v>
      </c>
      <c r="CJ115" s="113"/>
      <c r="CK115" s="45">
        <v>0</v>
      </c>
      <c r="CL115" s="44">
        <v>0</v>
      </c>
      <c r="CM115" s="44">
        <v>0</v>
      </c>
      <c r="CN115" s="44">
        <v>0</v>
      </c>
      <c r="CO115" s="44">
        <v>0</v>
      </c>
      <c r="CP115" s="44">
        <v>0</v>
      </c>
      <c r="CQ115" s="44">
        <v>0</v>
      </c>
      <c r="CR115" s="44">
        <v>0</v>
      </c>
      <c r="CS115" s="44">
        <v>0</v>
      </c>
      <c r="CT115" s="44">
        <v>0</v>
      </c>
      <c r="CU115" s="44">
        <v>0</v>
      </c>
      <c r="CV115" s="44">
        <v>0</v>
      </c>
      <c r="CW115" s="44">
        <v>0</v>
      </c>
      <c r="CY115" s="45">
        <v>0</v>
      </c>
      <c r="CZ115" s="44">
        <v>0</v>
      </c>
      <c r="DA115" s="44">
        <v>0</v>
      </c>
      <c r="DB115" s="44">
        <v>0</v>
      </c>
      <c r="DC115" s="44">
        <v>0</v>
      </c>
      <c r="DD115" s="44">
        <v>0</v>
      </c>
      <c r="DE115" s="44">
        <v>0</v>
      </c>
      <c r="DF115" s="44">
        <v>0</v>
      </c>
      <c r="DG115" s="45">
        <v>0</v>
      </c>
      <c r="DH115" s="45">
        <v>0</v>
      </c>
      <c r="DI115" s="45">
        <v>0</v>
      </c>
      <c r="DJ115" s="45">
        <v>0</v>
      </c>
      <c r="DK115" s="45">
        <v>0</v>
      </c>
      <c r="DM115" s="45">
        <v>0</v>
      </c>
      <c r="DN115" s="44">
        <v>0</v>
      </c>
      <c r="DO115" s="44">
        <v>0</v>
      </c>
      <c r="DP115" s="44">
        <v>0</v>
      </c>
      <c r="DQ115" s="44">
        <v>0</v>
      </c>
      <c r="DR115" s="44">
        <v>0</v>
      </c>
      <c r="DS115" s="44">
        <v>0</v>
      </c>
      <c r="DT115" s="44">
        <v>0</v>
      </c>
      <c r="DU115" s="45">
        <v>0</v>
      </c>
      <c r="DV115" s="45">
        <v>0</v>
      </c>
      <c r="DW115" s="45">
        <v>0</v>
      </c>
      <c r="DX115" s="45">
        <v>0</v>
      </c>
      <c r="DY115" s="45">
        <v>0</v>
      </c>
      <c r="EA115" s="45">
        <v>0</v>
      </c>
      <c r="EB115" s="44">
        <v>0</v>
      </c>
      <c r="EC115" s="44">
        <v>0</v>
      </c>
      <c r="ED115" s="44">
        <v>0</v>
      </c>
      <c r="EE115" s="44">
        <v>0</v>
      </c>
      <c r="EF115" s="44">
        <v>0</v>
      </c>
      <c r="EG115" s="44">
        <v>0</v>
      </c>
      <c r="EH115" s="44">
        <v>0</v>
      </c>
      <c r="EI115" s="44">
        <v>0</v>
      </c>
      <c r="EJ115" s="45">
        <v>0</v>
      </c>
      <c r="EK115" s="45">
        <v>0</v>
      </c>
      <c r="EL115" s="45">
        <v>0</v>
      </c>
      <c r="EM115" s="45">
        <v>0</v>
      </c>
      <c r="EO115" s="45">
        <v>0</v>
      </c>
      <c r="EP115" s="44">
        <f t="shared" si="135"/>
        <v>0</v>
      </c>
      <c r="EQ115" s="58">
        <v>0</v>
      </c>
      <c r="ER115" s="58">
        <v>0</v>
      </c>
      <c r="ES115" s="58">
        <v>0</v>
      </c>
      <c r="ET115" s="58">
        <v>0</v>
      </c>
      <c r="EU115" s="58">
        <v>0</v>
      </c>
      <c r="EV115" s="58">
        <v>0</v>
      </c>
      <c r="EW115" s="58">
        <v>0</v>
      </c>
      <c r="EX115" s="58">
        <v>0</v>
      </c>
      <c r="EY115" s="58">
        <v>0</v>
      </c>
      <c r="EZ115" s="58">
        <v>0</v>
      </c>
      <c r="FA115" s="58">
        <v>0</v>
      </c>
      <c r="FB115" s="58">
        <v>0</v>
      </c>
      <c r="FC115" s="49"/>
      <c r="FE115" s="45">
        <v>0</v>
      </c>
      <c r="FF115" s="45">
        <v>0</v>
      </c>
      <c r="FG115" s="58">
        <v>0</v>
      </c>
      <c r="FH115" s="58">
        <v>0</v>
      </c>
      <c r="FI115" s="58">
        <v>0</v>
      </c>
      <c r="FJ115" s="58">
        <v>0</v>
      </c>
      <c r="FK115" s="58">
        <v>0</v>
      </c>
      <c r="FL115" s="58">
        <v>0</v>
      </c>
      <c r="FM115" s="58">
        <v>0</v>
      </c>
      <c r="FN115" s="58">
        <v>0</v>
      </c>
      <c r="FO115" s="58">
        <v>0</v>
      </c>
      <c r="FP115" s="58">
        <v>0</v>
      </c>
      <c r="FQ115" s="58">
        <v>0</v>
      </c>
      <c r="FR115" s="58">
        <v>0</v>
      </c>
    </row>
    <row r="116" spans="2:175" hidden="1" outlineLevel="1" x14ac:dyDescent="0.25">
      <c r="B116" s="118">
        <v>138</v>
      </c>
      <c r="C116" s="131" t="s">
        <v>287</v>
      </c>
      <c r="D116" s="107"/>
      <c r="E116" s="45">
        <v>0</v>
      </c>
      <c r="F116" s="45">
        <v>0</v>
      </c>
      <c r="G116" s="45">
        <v>0</v>
      </c>
      <c r="H116" s="45">
        <v>0</v>
      </c>
      <c r="I116" s="45">
        <v>0</v>
      </c>
      <c r="J116" s="45">
        <v>0</v>
      </c>
      <c r="K116" s="45">
        <v>0</v>
      </c>
      <c r="L116" s="45">
        <v>0</v>
      </c>
      <c r="M116" s="45">
        <v>0</v>
      </c>
      <c r="N116" s="45">
        <v>0</v>
      </c>
      <c r="O116" s="45">
        <v>0</v>
      </c>
      <c r="P116" s="45">
        <v>0</v>
      </c>
      <c r="Q116" s="45">
        <v>0</v>
      </c>
      <c r="S116" s="45">
        <v>0</v>
      </c>
      <c r="T116" s="45">
        <v>0</v>
      </c>
      <c r="U116" s="45">
        <v>0</v>
      </c>
      <c r="V116" s="45">
        <v>0</v>
      </c>
      <c r="W116" s="45">
        <v>0</v>
      </c>
      <c r="X116" s="45">
        <v>0</v>
      </c>
      <c r="Y116" s="45">
        <v>0</v>
      </c>
      <c r="Z116" s="45">
        <v>0</v>
      </c>
      <c r="AA116" s="45">
        <v>0</v>
      </c>
      <c r="AB116" s="45">
        <v>0</v>
      </c>
      <c r="AC116" s="45">
        <v>0</v>
      </c>
      <c r="AD116" s="45">
        <v>0</v>
      </c>
      <c r="AE116" s="45">
        <v>0</v>
      </c>
      <c r="AG116" s="45">
        <v>0</v>
      </c>
      <c r="AH116" s="45">
        <v>0</v>
      </c>
      <c r="AI116" s="45">
        <v>0</v>
      </c>
      <c r="AJ116" s="45">
        <v>0</v>
      </c>
      <c r="AK116" s="45">
        <v>0</v>
      </c>
      <c r="AL116" s="45">
        <v>0</v>
      </c>
      <c r="AM116" s="45">
        <v>0</v>
      </c>
      <c r="AN116" s="45">
        <v>0</v>
      </c>
      <c r="AO116" s="45">
        <v>0</v>
      </c>
      <c r="AP116" s="45">
        <v>0</v>
      </c>
      <c r="AQ116" s="45">
        <v>0</v>
      </c>
      <c r="AR116" s="45">
        <v>0</v>
      </c>
      <c r="AS116" s="45">
        <v>0</v>
      </c>
      <c r="AU116" s="45">
        <v>0</v>
      </c>
      <c r="AV116" s="45">
        <v>0</v>
      </c>
      <c r="AW116" s="45">
        <v>0</v>
      </c>
      <c r="AX116" s="45">
        <v>0</v>
      </c>
      <c r="AY116" s="45">
        <v>0</v>
      </c>
      <c r="AZ116" s="45">
        <v>0</v>
      </c>
      <c r="BA116" s="45">
        <v>0</v>
      </c>
      <c r="BB116" s="45">
        <v>0</v>
      </c>
      <c r="BC116" s="45">
        <v>0</v>
      </c>
      <c r="BD116" s="45">
        <v>0</v>
      </c>
      <c r="BE116" s="45">
        <v>0</v>
      </c>
      <c r="BF116" s="45">
        <v>0</v>
      </c>
      <c r="BG116" s="45">
        <v>0</v>
      </c>
      <c r="BI116" s="45">
        <v>0</v>
      </c>
      <c r="BJ116" s="45">
        <v>0</v>
      </c>
      <c r="BK116" s="45">
        <v>0</v>
      </c>
      <c r="BL116" s="45">
        <v>0</v>
      </c>
      <c r="BM116" s="45">
        <v>0</v>
      </c>
      <c r="BN116" s="45">
        <v>0</v>
      </c>
      <c r="BO116" s="45">
        <v>0</v>
      </c>
      <c r="BP116" s="45">
        <v>0</v>
      </c>
      <c r="BQ116" s="45">
        <v>0</v>
      </c>
      <c r="BR116" s="45">
        <v>0</v>
      </c>
      <c r="BS116" s="45">
        <v>0</v>
      </c>
      <c r="BT116" s="45">
        <v>0</v>
      </c>
      <c r="BU116" s="45">
        <v>0</v>
      </c>
      <c r="BW116" s="45">
        <v>0</v>
      </c>
      <c r="BX116" s="45">
        <v>0</v>
      </c>
      <c r="BY116" s="45">
        <v>0</v>
      </c>
      <c r="BZ116" s="45">
        <v>0</v>
      </c>
      <c r="CA116" s="45">
        <v>0</v>
      </c>
      <c r="CB116" s="45">
        <v>0</v>
      </c>
      <c r="CC116" s="45">
        <v>0</v>
      </c>
      <c r="CD116" s="45">
        <v>0</v>
      </c>
      <c r="CE116" s="45">
        <v>0</v>
      </c>
      <c r="CF116" s="45">
        <v>0</v>
      </c>
      <c r="CG116" s="45">
        <v>0</v>
      </c>
      <c r="CH116" s="45">
        <v>0</v>
      </c>
      <c r="CI116" s="45">
        <v>0</v>
      </c>
      <c r="CJ116" s="113"/>
      <c r="CK116" s="45">
        <v>0</v>
      </c>
      <c r="CL116" s="45">
        <v>0</v>
      </c>
      <c r="CM116" s="45">
        <v>0</v>
      </c>
      <c r="CN116" s="45">
        <v>0</v>
      </c>
      <c r="CO116" s="45">
        <v>0</v>
      </c>
      <c r="CP116" s="45">
        <v>0</v>
      </c>
      <c r="CQ116" s="45">
        <v>0</v>
      </c>
      <c r="CR116" s="45">
        <v>0</v>
      </c>
      <c r="CS116" s="45">
        <v>0</v>
      </c>
      <c r="CT116" s="45">
        <v>0</v>
      </c>
      <c r="CU116" s="45">
        <v>0</v>
      </c>
      <c r="CV116" s="45">
        <v>0</v>
      </c>
      <c r="CW116" s="45">
        <v>0</v>
      </c>
      <c r="CY116" s="45">
        <v>0</v>
      </c>
      <c r="CZ116" s="44">
        <v>0</v>
      </c>
      <c r="DA116" s="44">
        <v>0</v>
      </c>
      <c r="DB116" s="44">
        <v>0</v>
      </c>
      <c r="DC116" s="44">
        <v>0</v>
      </c>
      <c r="DD116" s="44">
        <v>0</v>
      </c>
      <c r="DE116" s="44">
        <v>0</v>
      </c>
      <c r="DF116" s="44">
        <v>0</v>
      </c>
      <c r="DG116" s="44">
        <v>0</v>
      </c>
      <c r="DH116" s="44">
        <v>0</v>
      </c>
      <c r="DI116" s="44">
        <v>0</v>
      </c>
      <c r="DJ116" s="44">
        <v>0</v>
      </c>
      <c r="DK116" s="44">
        <v>0</v>
      </c>
      <c r="DM116" s="45">
        <v>0</v>
      </c>
      <c r="DN116" s="44">
        <v>0</v>
      </c>
      <c r="DO116" s="44">
        <v>0</v>
      </c>
      <c r="DP116" s="44">
        <v>0</v>
      </c>
      <c r="DQ116" s="44">
        <v>0</v>
      </c>
      <c r="DR116" s="44">
        <v>0</v>
      </c>
      <c r="DS116" s="44">
        <v>0</v>
      </c>
      <c r="DT116" s="44">
        <v>0</v>
      </c>
      <c r="DU116" s="44">
        <v>0</v>
      </c>
      <c r="DV116" s="44">
        <v>0</v>
      </c>
      <c r="DW116" s="44">
        <v>0</v>
      </c>
      <c r="DX116" s="44">
        <v>0</v>
      </c>
      <c r="DY116" s="44">
        <v>0</v>
      </c>
      <c r="EA116" s="45">
        <v>0</v>
      </c>
      <c r="EB116" s="44">
        <v>0</v>
      </c>
      <c r="EC116" s="44">
        <v>0</v>
      </c>
      <c r="ED116" s="44">
        <v>0</v>
      </c>
      <c r="EE116" s="44">
        <v>0</v>
      </c>
      <c r="EF116" s="44">
        <v>0</v>
      </c>
      <c r="EG116" s="44">
        <v>0</v>
      </c>
      <c r="EH116" s="44">
        <v>0</v>
      </c>
      <c r="EI116" s="44">
        <v>0</v>
      </c>
      <c r="EJ116" s="44">
        <v>0</v>
      </c>
      <c r="EK116" s="44">
        <v>0</v>
      </c>
      <c r="EL116" s="44">
        <v>0</v>
      </c>
      <c r="EM116" s="44">
        <v>0</v>
      </c>
      <c r="EO116" s="45">
        <v>0</v>
      </c>
      <c r="EP116" s="44">
        <f t="shared" si="135"/>
        <v>0</v>
      </c>
      <c r="EQ116" s="45">
        <v>0</v>
      </c>
      <c r="ER116" s="45">
        <v>0</v>
      </c>
      <c r="ES116" s="45">
        <v>0</v>
      </c>
      <c r="ET116" s="45">
        <v>0</v>
      </c>
      <c r="EU116" s="45">
        <v>0</v>
      </c>
      <c r="EV116" s="45">
        <v>0</v>
      </c>
      <c r="EW116" s="45">
        <v>0</v>
      </c>
      <c r="EX116" s="45">
        <v>0</v>
      </c>
      <c r="EY116" s="45">
        <v>0</v>
      </c>
      <c r="EZ116" s="45">
        <v>0</v>
      </c>
      <c r="FA116" s="45">
        <v>0</v>
      </c>
      <c r="FB116" s="45">
        <v>0</v>
      </c>
      <c r="FC116" s="49"/>
      <c r="FE116" s="45">
        <v>0</v>
      </c>
      <c r="FF116" s="45">
        <v>0</v>
      </c>
      <c r="FG116" s="45">
        <v>0</v>
      </c>
      <c r="FH116" s="45">
        <v>0</v>
      </c>
      <c r="FI116" s="45">
        <v>0</v>
      </c>
      <c r="FJ116" s="45">
        <v>0</v>
      </c>
      <c r="FK116" s="45">
        <v>0</v>
      </c>
      <c r="FL116" s="45">
        <v>0</v>
      </c>
      <c r="FM116" s="45">
        <v>0</v>
      </c>
      <c r="FN116" s="45">
        <v>0</v>
      </c>
      <c r="FO116" s="45">
        <v>0</v>
      </c>
      <c r="FP116" s="45">
        <v>0</v>
      </c>
      <c r="FQ116" s="45">
        <v>0</v>
      </c>
      <c r="FR116" s="45">
        <v>0</v>
      </c>
    </row>
    <row r="117" spans="2:175" hidden="1" outlineLevel="1" x14ac:dyDescent="0.25">
      <c r="B117" s="118">
        <v>185</v>
      </c>
      <c r="C117" s="130" t="s">
        <v>288</v>
      </c>
      <c r="D117" s="105"/>
      <c r="E117" s="45">
        <v>0</v>
      </c>
      <c r="F117" s="44">
        <v>0</v>
      </c>
      <c r="G117" s="44">
        <v>0</v>
      </c>
      <c r="H117" s="44">
        <v>0</v>
      </c>
      <c r="I117" s="44">
        <v>0</v>
      </c>
      <c r="J117" s="44">
        <v>0</v>
      </c>
      <c r="K117" s="44">
        <v>0</v>
      </c>
      <c r="L117" s="44">
        <v>0</v>
      </c>
      <c r="M117" s="44">
        <v>0</v>
      </c>
      <c r="N117" s="44">
        <v>0</v>
      </c>
      <c r="O117" s="44">
        <v>0</v>
      </c>
      <c r="P117" s="44">
        <v>0</v>
      </c>
      <c r="Q117" s="44">
        <v>0</v>
      </c>
      <c r="S117" s="45">
        <v>0</v>
      </c>
      <c r="T117" s="44">
        <v>0</v>
      </c>
      <c r="U117" s="44">
        <v>0</v>
      </c>
      <c r="V117" s="44">
        <v>0</v>
      </c>
      <c r="W117" s="44">
        <v>0</v>
      </c>
      <c r="X117" s="44">
        <v>0</v>
      </c>
      <c r="Y117" s="44">
        <v>0</v>
      </c>
      <c r="Z117" s="44">
        <v>0</v>
      </c>
      <c r="AA117" s="44">
        <v>0</v>
      </c>
      <c r="AB117" s="44">
        <v>0</v>
      </c>
      <c r="AC117" s="44">
        <v>0</v>
      </c>
      <c r="AD117" s="44">
        <v>0</v>
      </c>
      <c r="AE117" s="44">
        <v>0</v>
      </c>
      <c r="AG117" s="45">
        <v>0</v>
      </c>
      <c r="AH117" s="44">
        <v>0</v>
      </c>
      <c r="AI117" s="44">
        <v>0</v>
      </c>
      <c r="AJ117" s="44">
        <v>0</v>
      </c>
      <c r="AK117" s="44">
        <v>0</v>
      </c>
      <c r="AL117" s="44">
        <v>0</v>
      </c>
      <c r="AM117" s="44">
        <v>0</v>
      </c>
      <c r="AN117" s="44">
        <v>0</v>
      </c>
      <c r="AO117" s="44">
        <v>0</v>
      </c>
      <c r="AP117" s="44">
        <v>0</v>
      </c>
      <c r="AQ117" s="44">
        <v>0</v>
      </c>
      <c r="AR117" s="44">
        <v>0</v>
      </c>
      <c r="AS117" s="44">
        <v>0</v>
      </c>
      <c r="AU117" s="45">
        <v>0</v>
      </c>
      <c r="AV117" s="44">
        <v>0</v>
      </c>
      <c r="AW117" s="44">
        <v>0</v>
      </c>
      <c r="AX117" s="44">
        <v>0</v>
      </c>
      <c r="AY117" s="44">
        <v>0</v>
      </c>
      <c r="AZ117" s="44">
        <v>0</v>
      </c>
      <c r="BA117" s="44">
        <v>0</v>
      </c>
      <c r="BB117" s="44">
        <v>0</v>
      </c>
      <c r="BC117" s="44">
        <v>0</v>
      </c>
      <c r="BD117" s="44">
        <v>0</v>
      </c>
      <c r="BE117" s="44">
        <v>0</v>
      </c>
      <c r="BF117" s="44">
        <v>0</v>
      </c>
      <c r="BG117" s="44">
        <v>0</v>
      </c>
      <c r="BI117" s="45">
        <v>0</v>
      </c>
      <c r="BJ117" s="44">
        <v>0</v>
      </c>
      <c r="BK117" s="44">
        <v>0</v>
      </c>
      <c r="BL117" s="44">
        <v>0</v>
      </c>
      <c r="BM117" s="44">
        <v>0</v>
      </c>
      <c r="BN117" s="44">
        <v>0</v>
      </c>
      <c r="BO117" s="44">
        <v>0</v>
      </c>
      <c r="BP117" s="44">
        <v>0</v>
      </c>
      <c r="BQ117" s="44">
        <v>0</v>
      </c>
      <c r="BR117" s="44">
        <v>0</v>
      </c>
      <c r="BS117" s="44">
        <v>0</v>
      </c>
      <c r="BT117" s="44">
        <v>0</v>
      </c>
      <c r="BU117" s="44">
        <v>0</v>
      </c>
      <c r="BW117" s="45">
        <v>0</v>
      </c>
      <c r="BX117" s="44">
        <v>0</v>
      </c>
      <c r="BY117" s="44">
        <v>0</v>
      </c>
      <c r="BZ117" s="44">
        <v>0</v>
      </c>
      <c r="CA117" s="44">
        <v>0</v>
      </c>
      <c r="CB117" s="44">
        <v>0</v>
      </c>
      <c r="CC117" s="44">
        <v>0</v>
      </c>
      <c r="CD117" s="44">
        <v>0</v>
      </c>
      <c r="CE117" s="44">
        <v>0</v>
      </c>
      <c r="CF117" s="44">
        <v>0</v>
      </c>
      <c r="CG117" s="44">
        <v>0</v>
      </c>
      <c r="CH117" s="44">
        <v>0</v>
      </c>
      <c r="CI117" s="44">
        <v>0</v>
      </c>
      <c r="CJ117" s="113"/>
      <c r="CK117" s="45">
        <v>0</v>
      </c>
      <c r="CL117" s="44">
        <v>0</v>
      </c>
      <c r="CM117" s="44">
        <v>0</v>
      </c>
      <c r="CN117" s="44">
        <v>0</v>
      </c>
      <c r="CO117" s="44">
        <v>0</v>
      </c>
      <c r="CP117" s="44">
        <v>0</v>
      </c>
      <c r="CQ117" s="44">
        <v>0</v>
      </c>
      <c r="CR117" s="44">
        <v>0</v>
      </c>
      <c r="CS117" s="44">
        <v>0</v>
      </c>
      <c r="CT117" s="44">
        <v>0</v>
      </c>
      <c r="CU117" s="44">
        <v>0</v>
      </c>
      <c r="CV117" s="44">
        <v>0</v>
      </c>
      <c r="CW117" s="44">
        <v>0</v>
      </c>
      <c r="CY117" s="45">
        <v>0</v>
      </c>
      <c r="CZ117" s="44">
        <v>0</v>
      </c>
      <c r="DA117" s="44">
        <v>0</v>
      </c>
      <c r="DB117" s="44">
        <v>0</v>
      </c>
      <c r="DC117" s="44">
        <v>0</v>
      </c>
      <c r="DD117" s="44">
        <v>0</v>
      </c>
      <c r="DE117" s="44">
        <v>0</v>
      </c>
      <c r="DF117" s="44">
        <v>0</v>
      </c>
      <c r="DG117" s="45">
        <v>0</v>
      </c>
      <c r="DH117" s="45">
        <v>0</v>
      </c>
      <c r="DI117" s="45">
        <v>0</v>
      </c>
      <c r="DJ117" s="45">
        <v>0</v>
      </c>
      <c r="DK117" s="45">
        <v>0</v>
      </c>
      <c r="DM117" s="45">
        <v>0</v>
      </c>
      <c r="DN117" s="44">
        <v>0</v>
      </c>
      <c r="DO117" s="44">
        <v>0</v>
      </c>
      <c r="DP117" s="44">
        <v>0</v>
      </c>
      <c r="DQ117" s="44">
        <v>0</v>
      </c>
      <c r="DR117" s="44">
        <v>0</v>
      </c>
      <c r="DS117" s="44">
        <v>0</v>
      </c>
      <c r="DT117" s="44">
        <v>0</v>
      </c>
      <c r="DU117" s="45">
        <v>0</v>
      </c>
      <c r="DV117" s="45">
        <v>0</v>
      </c>
      <c r="DW117" s="45">
        <v>0</v>
      </c>
      <c r="DX117" s="45">
        <v>0</v>
      </c>
      <c r="DY117" s="45">
        <v>0</v>
      </c>
      <c r="EA117" s="45">
        <v>0</v>
      </c>
      <c r="EB117" s="44">
        <v>0</v>
      </c>
      <c r="EC117" s="44">
        <v>0</v>
      </c>
      <c r="ED117" s="44">
        <v>0</v>
      </c>
      <c r="EE117" s="44">
        <v>0</v>
      </c>
      <c r="EF117" s="44">
        <v>0</v>
      </c>
      <c r="EG117" s="44">
        <v>0</v>
      </c>
      <c r="EH117" s="44">
        <v>0</v>
      </c>
      <c r="EI117" s="44">
        <v>0</v>
      </c>
      <c r="EJ117" s="45">
        <v>0</v>
      </c>
      <c r="EK117" s="45">
        <v>0</v>
      </c>
      <c r="EL117" s="45">
        <v>0</v>
      </c>
      <c r="EM117" s="45">
        <v>0</v>
      </c>
      <c r="EO117" s="45">
        <v>0</v>
      </c>
      <c r="EP117" s="44">
        <f t="shared" si="135"/>
        <v>0</v>
      </c>
      <c r="EQ117" s="58">
        <v>0</v>
      </c>
      <c r="ER117" s="58">
        <v>0</v>
      </c>
      <c r="ES117" s="58">
        <v>0</v>
      </c>
      <c r="ET117" s="58">
        <v>0</v>
      </c>
      <c r="EU117" s="58">
        <v>0</v>
      </c>
      <c r="EV117" s="58">
        <v>0</v>
      </c>
      <c r="EW117" s="58">
        <v>0</v>
      </c>
      <c r="EX117" s="58">
        <v>0</v>
      </c>
      <c r="EY117" s="58">
        <v>0</v>
      </c>
      <c r="EZ117" s="58">
        <v>0</v>
      </c>
      <c r="FA117" s="58">
        <v>0</v>
      </c>
      <c r="FB117" s="58">
        <v>0</v>
      </c>
      <c r="FC117" s="49"/>
      <c r="FE117" s="45">
        <v>0</v>
      </c>
      <c r="FF117" s="45">
        <v>0</v>
      </c>
      <c r="FG117" s="58">
        <v>0</v>
      </c>
      <c r="FH117" s="58">
        <v>0</v>
      </c>
      <c r="FI117" s="58">
        <v>0</v>
      </c>
      <c r="FJ117" s="58">
        <v>0</v>
      </c>
      <c r="FK117" s="58">
        <v>0</v>
      </c>
      <c r="FL117" s="58">
        <v>0</v>
      </c>
      <c r="FM117" s="58">
        <v>0</v>
      </c>
      <c r="FN117" s="58">
        <v>0</v>
      </c>
      <c r="FO117" s="58">
        <v>0</v>
      </c>
      <c r="FP117" s="58">
        <v>0</v>
      </c>
      <c r="FQ117" s="58">
        <v>0</v>
      </c>
      <c r="FR117" s="58">
        <v>0</v>
      </c>
    </row>
    <row r="118" spans="2:175" hidden="1" outlineLevel="1" x14ac:dyDescent="0.25">
      <c r="B118" s="118">
        <v>186</v>
      </c>
      <c r="C118" s="130" t="s">
        <v>289</v>
      </c>
      <c r="D118" s="105"/>
      <c r="E118" s="45">
        <v>0</v>
      </c>
      <c r="F118" s="44">
        <v>0</v>
      </c>
      <c r="G118" s="44">
        <v>0</v>
      </c>
      <c r="H118" s="44">
        <v>0</v>
      </c>
      <c r="I118" s="44">
        <v>0</v>
      </c>
      <c r="J118" s="44">
        <v>0</v>
      </c>
      <c r="K118" s="44">
        <v>0</v>
      </c>
      <c r="L118" s="44">
        <v>0</v>
      </c>
      <c r="M118" s="44">
        <v>0</v>
      </c>
      <c r="N118" s="44">
        <v>0</v>
      </c>
      <c r="O118" s="44">
        <v>0</v>
      </c>
      <c r="P118" s="44">
        <v>0</v>
      </c>
      <c r="Q118" s="44">
        <v>0</v>
      </c>
      <c r="S118" s="45">
        <v>0</v>
      </c>
      <c r="T118" s="44">
        <v>0</v>
      </c>
      <c r="U118" s="44">
        <v>0</v>
      </c>
      <c r="V118" s="44">
        <v>0</v>
      </c>
      <c r="W118" s="44">
        <v>0</v>
      </c>
      <c r="X118" s="44">
        <v>0</v>
      </c>
      <c r="Y118" s="44">
        <v>0</v>
      </c>
      <c r="Z118" s="44">
        <v>0</v>
      </c>
      <c r="AA118" s="44">
        <v>0</v>
      </c>
      <c r="AB118" s="44">
        <v>0</v>
      </c>
      <c r="AC118" s="44">
        <v>0</v>
      </c>
      <c r="AD118" s="44">
        <v>0</v>
      </c>
      <c r="AE118" s="44">
        <v>0</v>
      </c>
      <c r="AG118" s="45">
        <v>0</v>
      </c>
      <c r="AH118" s="44">
        <v>0</v>
      </c>
      <c r="AI118" s="44">
        <v>0</v>
      </c>
      <c r="AJ118" s="44">
        <v>0</v>
      </c>
      <c r="AK118" s="44">
        <v>0</v>
      </c>
      <c r="AL118" s="44">
        <v>0</v>
      </c>
      <c r="AM118" s="44">
        <v>0</v>
      </c>
      <c r="AN118" s="44">
        <v>0</v>
      </c>
      <c r="AO118" s="44">
        <v>0</v>
      </c>
      <c r="AP118" s="44">
        <v>0</v>
      </c>
      <c r="AQ118" s="44">
        <v>0</v>
      </c>
      <c r="AR118" s="44">
        <v>0</v>
      </c>
      <c r="AS118" s="44">
        <v>0</v>
      </c>
      <c r="AU118" s="45">
        <v>0</v>
      </c>
      <c r="AV118" s="44">
        <v>0</v>
      </c>
      <c r="AW118" s="44">
        <v>0</v>
      </c>
      <c r="AX118" s="44">
        <v>0</v>
      </c>
      <c r="AY118" s="44">
        <v>0</v>
      </c>
      <c r="AZ118" s="44">
        <v>0</v>
      </c>
      <c r="BA118" s="44">
        <v>0</v>
      </c>
      <c r="BB118" s="44">
        <v>0</v>
      </c>
      <c r="BC118" s="44">
        <v>0</v>
      </c>
      <c r="BD118" s="44">
        <v>0</v>
      </c>
      <c r="BE118" s="44">
        <v>0</v>
      </c>
      <c r="BF118" s="44">
        <v>0</v>
      </c>
      <c r="BG118" s="44">
        <v>0</v>
      </c>
      <c r="BI118" s="45">
        <v>0</v>
      </c>
      <c r="BJ118" s="44">
        <v>0</v>
      </c>
      <c r="BK118" s="44">
        <v>0</v>
      </c>
      <c r="BL118" s="44">
        <v>0</v>
      </c>
      <c r="BM118" s="44">
        <v>0</v>
      </c>
      <c r="BN118" s="44">
        <v>0</v>
      </c>
      <c r="BO118" s="44">
        <v>0</v>
      </c>
      <c r="BP118" s="44">
        <v>0</v>
      </c>
      <c r="BQ118" s="44">
        <v>0</v>
      </c>
      <c r="BR118" s="44">
        <v>0</v>
      </c>
      <c r="BS118" s="44">
        <v>0</v>
      </c>
      <c r="BT118" s="44">
        <v>0</v>
      </c>
      <c r="BU118" s="44">
        <v>0</v>
      </c>
      <c r="BW118" s="45">
        <v>0</v>
      </c>
      <c r="BX118" s="44">
        <v>0</v>
      </c>
      <c r="BY118" s="44">
        <v>0</v>
      </c>
      <c r="BZ118" s="44">
        <v>0</v>
      </c>
      <c r="CA118" s="44">
        <v>0</v>
      </c>
      <c r="CB118" s="44">
        <v>0</v>
      </c>
      <c r="CC118" s="44">
        <v>0</v>
      </c>
      <c r="CD118" s="44">
        <v>0</v>
      </c>
      <c r="CE118" s="44">
        <v>0</v>
      </c>
      <c r="CF118" s="44">
        <v>0</v>
      </c>
      <c r="CG118" s="44">
        <v>0</v>
      </c>
      <c r="CH118" s="44">
        <v>0</v>
      </c>
      <c r="CI118" s="44">
        <v>0</v>
      </c>
      <c r="CJ118" s="113"/>
      <c r="CK118" s="45">
        <v>0</v>
      </c>
      <c r="CL118" s="44">
        <v>0</v>
      </c>
      <c r="CM118" s="44">
        <v>0</v>
      </c>
      <c r="CN118" s="44">
        <v>0</v>
      </c>
      <c r="CO118" s="44">
        <v>0</v>
      </c>
      <c r="CP118" s="44">
        <v>0</v>
      </c>
      <c r="CQ118" s="44">
        <v>0</v>
      </c>
      <c r="CR118" s="44">
        <v>0</v>
      </c>
      <c r="CS118" s="44">
        <v>0</v>
      </c>
      <c r="CT118" s="44">
        <v>0</v>
      </c>
      <c r="CU118" s="44">
        <v>0</v>
      </c>
      <c r="CV118" s="44">
        <v>0</v>
      </c>
      <c r="CW118" s="44">
        <v>0</v>
      </c>
      <c r="CY118" s="45">
        <v>0</v>
      </c>
      <c r="CZ118" s="44">
        <v>0</v>
      </c>
      <c r="DA118" s="44">
        <v>0</v>
      </c>
      <c r="DB118" s="44">
        <v>0</v>
      </c>
      <c r="DC118" s="44">
        <v>0</v>
      </c>
      <c r="DD118" s="44">
        <v>0</v>
      </c>
      <c r="DE118" s="44">
        <v>0</v>
      </c>
      <c r="DF118" s="44">
        <v>0</v>
      </c>
      <c r="DG118" s="45">
        <v>0</v>
      </c>
      <c r="DH118" s="45">
        <v>0</v>
      </c>
      <c r="DI118" s="45">
        <v>0</v>
      </c>
      <c r="DJ118" s="45">
        <v>0</v>
      </c>
      <c r="DK118" s="45">
        <v>0</v>
      </c>
      <c r="DM118" s="45">
        <v>0</v>
      </c>
      <c r="DN118" s="44">
        <v>0</v>
      </c>
      <c r="DO118" s="44">
        <v>0</v>
      </c>
      <c r="DP118" s="44">
        <v>0</v>
      </c>
      <c r="DQ118" s="44">
        <v>0</v>
      </c>
      <c r="DR118" s="44">
        <v>0</v>
      </c>
      <c r="DS118" s="44">
        <v>0</v>
      </c>
      <c r="DT118" s="44">
        <v>0</v>
      </c>
      <c r="DU118" s="45">
        <v>0</v>
      </c>
      <c r="DV118" s="45">
        <v>0</v>
      </c>
      <c r="DW118" s="45">
        <v>0</v>
      </c>
      <c r="DX118" s="45">
        <v>0</v>
      </c>
      <c r="DY118" s="45">
        <v>0</v>
      </c>
      <c r="EA118" s="45">
        <v>0</v>
      </c>
      <c r="EB118" s="44">
        <v>0</v>
      </c>
      <c r="EC118" s="44">
        <v>0</v>
      </c>
      <c r="ED118" s="44">
        <v>0</v>
      </c>
      <c r="EE118" s="44">
        <v>0</v>
      </c>
      <c r="EF118" s="44">
        <v>0</v>
      </c>
      <c r="EG118" s="44">
        <v>0</v>
      </c>
      <c r="EH118" s="44">
        <v>0</v>
      </c>
      <c r="EI118" s="44">
        <v>0</v>
      </c>
      <c r="EJ118" s="45">
        <v>0</v>
      </c>
      <c r="EK118" s="45">
        <v>0</v>
      </c>
      <c r="EL118" s="45">
        <v>0</v>
      </c>
      <c r="EM118" s="45">
        <v>0</v>
      </c>
      <c r="EO118" s="45">
        <v>0</v>
      </c>
      <c r="EP118" s="44">
        <f t="shared" si="135"/>
        <v>0</v>
      </c>
      <c r="EQ118" s="58">
        <v>0</v>
      </c>
      <c r="ER118" s="58">
        <v>0</v>
      </c>
      <c r="ES118" s="58">
        <v>0</v>
      </c>
      <c r="ET118" s="58">
        <v>0</v>
      </c>
      <c r="EU118" s="58">
        <v>0</v>
      </c>
      <c r="EV118" s="58">
        <v>0</v>
      </c>
      <c r="EW118" s="58">
        <v>0</v>
      </c>
      <c r="EX118" s="58">
        <v>0</v>
      </c>
      <c r="EY118" s="58">
        <v>0</v>
      </c>
      <c r="EZ118" s="58">
        <v>0</v>
      </c>
      <c r="FA118" s="58">
        <v>0</v>
      </c>
      <c r="FB118" s="58">
        <v>0</v>
      </c>
      <c r="FC118" s="49"/>
      <c r="FE118" s="45">
        <v>0</v>
      </c>
      <c r="FF118" s="45">
        <v>0</v>
      </c>
      <c r="FG118" s="58">
        <v>0</v>
      </c>
      <c r="FH118" s="58">
        <v>0</v>
      </c>
      <c r="FI118" s="58">
        <v>0</v>
      </c>
      <c r="FJ118" s="58">
        <v>0</v>
      </c>
      <c r="FK118" s="58">
        <v>0</v>
      </c>
      <c r="FL118" s="58">
        <v>0</v>
      </c>
      <c r="FM118" s="58">
        <v>0</v>
      </c>
      <c r="FN118" s="58">
        <v>0</v>
      </c>
      <c r="FO118" s="58">
        <v>0</v>
      </c>
      <c r="FP118" s="58">
        <v>0</v>
      </c>
      <c r="FQ118" s="58">
        <v>0</v>
      </c>
      <c r="FR118" s="58">
        <v>0</v>
      </c>
    </row>
    <row r="119" spans="2:175" hidden="1" outlineLevel="1" x14ac:dyDescent="0.25">
      <c r="B119" s="118">
        <v>187</v>
      </c>
      <c r="C119" s="130" t="s">
        <v>290</v>
      </c>
      <c r="D119" s="105"/>
      <c r="E119" s="45">
        <v>0</v>
      </c>
      <c r="F119" s="44">
        <v>0</v>
      </c>
      <c r="G119" s="44">
        <v>0</v>
      </c>
      <c r="H119" s="44">
        <v>0</v>
      </c>
      <c r="I119" s="44">
        <v>0</v>
      </c>
      <c r="J119" s="44">
        <v>0</v>
      </c>
      <c r="K119" s="44">
        <v>0</v>
      </c>
      <c r="L119" s="44">
        <v>0</v>
      </c>
      <c r="M119" s="44">
        <v>0</v>
      </c>
      <c r="N119" s="44">
        <v>0</v>
      </c>
      <c r="O119" s="44">
        <v>0</v>
      </c>
      <c r="P119" s="44">
        <v>0</v>
      </c>
      <c r="Q119" s="44">
        <v>0</v>
      </c>
      <c r="S119" s="45">
        <v>0</v>
      </c>
      <c r="T119" s="44">
        <v>0</v>
      </c>
      <c r="U119" s="44">
        <v>0</v>
      </c>
      <c r="V119" s="44">
        <v>0</v>
      </c>
      <c r="W119" s="44">
        <v>0</v>
      </c>
      <c r="X119" s="44">
        <v>0</v>
      </c>
      <c r="Y119" s="44">
        <v>0</v>
      </c>
      <c r="Z119" s="44">
        <v>0</v>
      </c>
      <c r="AA119" s="44">
        <v>0</v>
      </c>
      <c r="AB119" s="44">
        <v>0</v>
      </c>
      <c r="AC119" s="44">
        <v>0</v>
      </c>
      <c r="AD119" s="44">
        <v>0</v>
      </c>
      <c r="AE119" s="44">
        <v>0</v>
      </c>
      <c r="AG119" s="45">
        <v>0</v>
      </c>
      <c r="AH119" s="44">
        <v>0</v>
      </c>
      <c r="AI119" s="44">
        <v>0</v>
      </c>
      <c r="AJ119" s="44">
        <v>0</v>
      </c>
      <c r="AK119" s="44">
        <v>0</v>
      </c>
      <c r="AL119" s="44">
        <v>0</v>
      </c>
      <c r="AM119" s="44">
        <v>0</v>
      </c>
      <c r="AN119" s="44">
        <v>0</v>
      </c>
      <c r="AO119" s="44">
        <v>0</v>
      </c>
      <c r="AP119" s="44">
        <v>0</v>
      </c>
      <c r="AQ119" s="44">
        <v>0</v>
      </c>
      <c r="AR119" s="44">
        <v>0</v>
      </c>
      <c r="AS119" s="44">
        <v>0</v>
      </c>
      <c r="AU119" s="45">
        <v>0</v>
      </c>
      <c r="AV119" s="44">
        <v>0</v>
      </c>
      <c r="AW119" s="44">
        <v>0</v>
      </c>
      <c r="AX119" s="44">
        <v>0</v>
      </c>
      <c r="AY119" s="44">
        <v>0</v>
      </c>
      <c r="AZ119" s="44">
        <v>0</v>
      </c>
      <c r="BA119" s="44">
        <v>0</v>
      </c>
      <c r="BB119" s="44">
        <v>0</v>
      </c>
      <c r="BC119" s="44">
        <v>0</v>
      </c>
      <c r="BD119" s="44">
        <v>0</v>
      </c>
      <c r="BE119" s="44">
        <v>0</v>
      </c>
      <c r="BF119" s="44">
        <v>0</v>
      </c>
      <c r="BG119" s="44">
        <v>0</v>
      </c>
      <c r="BI119" s="45">
        <v>0</v>
      </c>
      <c r="BJ119" s="44">
        <v>0</v>
      </c>
      <c r="BK119" s="44">
        <v>0</v>
      </c>
      <c r="BL119" s="44">
        <v>0</v>
      </c>
      <c r="BM119" s="44">
        <v>0</v>
      </c>
      <c r="BN119" s="44">
        <v>0</v>
      </c>
      <c r="BO119" s="44">
        <v>0</v>
      </c>
      <c r="BP119" s="44">
        <v>0</v>
      </c>
      <c r="BQ119" s="44">
        <v>0</v>
      </c>
      <c r="BR119" s="44">
        <v>0</v>
      </c>
      <c r="BS119" s="44">
        <v>0</v>
      </c>
      <c r="BT119" s="44">
        <v>0</v>
      </c>
      <c r="BU119" s="44">
        <v>0</v>
      </c>
      <c r="BW119" s="45">
        <v>0</v>
      </c>
      <c r="BX119" s="44">
        <v>0</v>
      </c>
      <c r="BY119" s="44">
        <v>0</v>
      </c>
      <c r="BZ119" s="44">
        <v>0</v>
      </c>
      <c r="CA119" s="44">
        <v>0</v>
      </c>
      <c r="CB119" s="44">
        <v>0</v>
      </c>
      <c r="CC119" s="44">
        <v>0</v>
      </c>
      <c r="CD119" s="44">
        <v>0</v>
      </c>
      <c r="CE119" s="44">
        <v>0</v>
      </c>
      <c r="CF119" s="44">
        <v>0</v>
      </c>
      <c r="CG119" s="44">
        <v>0</v>
      </c>
      <c r="CH119" s="44">
        <v>0</v>
      </c>
      <c r="CI119" s="44">
        <v>0</v>
      </c>
      <c r="CJ119" s="113"/>
      <c r="CK119" s="45">
        <v>0</v>
      </c>
      <c r="CL119" s="44">
        <v>0</v>
      </c>
      <c r="CM119" s="44">
        <v>0</v>
      </c>
      <c r="CN119" s="44">
        <v>0</v>
      </c>
      <c r="CO119" s="44">
        <v>0</v>
      </c>
      <c r="CP119" s="44">
        <v>0</v>
      </c>
      <c r="CQ119" s="44">
        <v>0</v>
      </c>
      <c r="CR119" s="44">
        <v>0</v>
      </c>
      <c r="CS119" s="44">
        <v>0</v>
      </c>
      <c r="CT119" s="44">
        <v>0</v>
      </c>
      <c r="CU119" s="44">
        <v>0</v>
      </c>
      <c r="CV119" s="44">
        <v>0</v>
      </c>
      <c r="CW119" s="44">
        <v>0</v>
      </c>
      <c r="CY119" s="45">
        <v>0</v>
      </c>
      <c r="CZ119" s="44">
        <v>0</v>
      </c>
      <c r="DA119" s="44">
        <v>0</v>
      </c>
      <c r="DB119" s="44">
        <v>0</v>
      </c>
      <c r="DC119" s="44">
        <v>0</v>
      </c>
      <c r="DD119" s="44">
        <v>0</v>
      </c>
      <c r="DE119" s="44">
        <v>0</v>
      </c>
      <c r="DF119" s="44">
        <v>0</v>
      </c>
      <c r="DG119" s="45">
        <v>0</v>
      </c>
      <c r="DH119" s="45">
        <v>0</v>
      </c>
      <c r="DI119" s="45">
        <v>0</v>
      </c>
      <c r="DJ119" s="45">
        <v>0</v>
      </c>
      <c r="DK119" s="45">
        <v>0</v>
      </c>
      <c r="DM119" s="45">
        <v>0</v>
      </c>
      <c r="DN119" s="44">
        <v>0</v>
      </c>
      <c r="DO119" s="44">
        <v>0</v>
      </c>
      <c r="DP119" s="44">
        <v>0</v>
      </c>
      <c r="DQ119" s="44">
        <v>0</v>
      </c>
      <c r="DR119" s="44">
        <v>0</v>
      </c>
      <c r="DS119" s="44">
        <v>0</v>
      </c>
      <c r="DT119" s="44">
        <v>0</v>
      </c>
      <c r="DU119" s="45">
        <v>0</v>
      </c>
      <c r="DV119" s="45">
        <v>0</v>
      </c>
      <c r="DW119" s="45">
        <v>0</v>
      </c>
      <c r="DX119" s="45">
        <v>0</v>
      </c>
      <c r="DY119" s="45">
        <v>0</v>
      </c>
      <c r="EA119" s="45">
        <v>0</v>
      </c>
      <c r="EB119" s="44">
        <v>0</v>
      </c>
      <c r="EC119" s="44">
        <v>0</v>
      </c>
      <c r="ED119" s="44">
        <v>0</v>
      </c>
      <c r="EE119" s="44">
        <v>0</v>
      </c>
      <c r="EF119" s="44">
        <v>0</v>
      </c>
      <c r="EG119" s="44">
        <v>0</v>
      </c>
      <c r="EH119" s="44">
        <v>0</v>
      </c>
      <c r="EI119" s="44">
        <v>0</v>
      </c>
      <c r="EJ119" s="45">
        <v>0</v>
      </c>
      <c r="EK119" s="45">
        <v>0</v>
      </c>
      <c r="EL119" s="45">
        <v>0</v>
      </c>
      <c r="EM119" s="45">
        <v>0</v>
      </c>
      <c r="EO119" s="45">
        <v>0</v>
      </c>
      <c r="EP119" s="44">
        <f t="shared" si="135"/>
        <v>0</v>
      </c>
      <c r="EQ119" s="58">
        <v>0</v>
      </c>
      <c r="ER119" s="58">
        <v>0</v>
      </c>
      <c r="ES119" s="58">
        <v>0</v>
      </c>
      <c r="ET119" s="58">
        <v>0</v>
      </c>
      <c r="EU119" s="58">
        <v>0</v>
      </c>
      <c r="EV119" s="58">
        <v>0</v>
      </c>
      <c r="EW119" s="58">
        <v>0</v>
      </c>
      <c r="EX119" s="58">
        <v>0</v>
      </c>
      <c r="EY119" s="58">
        <v>0</v>
      </c>
      <c r="EZ119" s="58">
        <v>0</v>
      </c>
      <c r="FA119" s="58">
        <v>0</v>
      </c>
      <c r="FB119" s="58">
        <v>0</v>
      </c>
      <c r="FC119" s="49"/>
      <c r="FE119" s="45">
        <v>0</v>
      </c>
      <c r="FF119" s="45">
        <v>0</v>
      </c>
      <c r="FG119" s="58">
        <v>0</v>
      </c>
      <c r="FH119" s="58">
        <v>0</v>
      </c>
      <c r="FI119" s="58">
        <v>0</v>
      </c>
      <c r="FJ119" s="58">
        <v>0</v>
      </c>
      <c r="FK119" s="58">
        <v>0</v>
      </c>
      <c r="FL119" s="58">
        <v>0</v>
      </c>
      <c r="FM119" s="58">
        <v>0</v>
      </c>
      <c r="FN119" s="58">
        <v>0</v>
      </c>
      <c r="FO119" s="58">
        <v>0</v>
      </c>
      <c r="FP119" s="58">
        <v>0</v>
      </c>
      <c r="FQ119" s="58">
        <v>0</v>
      </c>
      <c r="FR119" s="58">
        <v>0</v>
      </c>
    </row>
    <row r="120" spans="2:175" s="49" customFormat="1" collapsed="1" x14ac:dyDescent="0.25">
      <c r="B120" s="37">
        <v>7</v>
      </c>
      <c r="C120" s="122" t="s">
        <v>291</v>
      </c>
      <c r="E120" s="46">
        <v>91.445999999999998</v>
      </c>
      <c r="F120" s="46">
        <v>22.273</v>
      </c>
      <c r="G120" s="46">
        <v>15.443</v>
      </c>
      <c r="H120" s="46">
        <v>50.24</v>
      </c>
      <c r="I120" s="46">
        <v>0</v>
      </c>
      <c r="J120" s="46">
        <v>0.25</v>
      </c>
      <c r="K120" s="46">
        <v>3.24</v>
      </c>
      <c r="L120" s="46">
        <v>0</v>
      </c>
      <c r="M120" s="46">
        <v>0</v>
      </c>
      <c r="N120" s="46">
        <v>0</v>
      </c>
      <c r="O120" s="46">
        <v>0</v>
      </c>
      <c r="P120" s="46">
        <v>0</v>
      </c>
      <c r="Q120" s="46">
        <v>0</v>
      </c>
      <c r="S120" s="46">
        <v>1227.2049999999999</v>
      </c>
      <c r="T120" s="46">
        <v>0</v>
      </c>
      <c r="U120" s="46">
        <v>90.430999999999997</v>
      </c>
      <c r="V120" s="46">
        <v>116.224</v>
      </c>
      <c r="W120" s="46">
        <v>0</v>
      </c>
      <c r="X120" s="46">
        <v>0</v>
      </c>
      <c r="Y120" s="46">
        <v>0</v>
      </c>
      <c r="Z120" s="46">
        <v>0</v>
      </c>
      <c r="AA120" s="46">
        <v>0</v>
      </c>
      <c r="AB120" s="46">
        <v>20.55</v>
      </c>
      <c r="AC120" s="46">
        <v>1000</v>
      </c>
      <c r="AD120" s="46">
        <v>0</v>
      </c>
      <c r="AE120" s="46">
        <v>0</v>
      </c>
      <c r="AG120" s="46">
        <v>0</v>
      </c>
      <c r="AH120" s="46">
        <v>0</v>
      </c>
      <c r="AI120" s="46">
        <v>0</v>
      </c>
      <c r="AJ120" s="46">
        <v>0</v>
      </c>
      <c r="AK120" s="46">
        <v>0</v>
      </c>
      <c r="AL120" s="46">
        <v>0</v>
      </c>
      <c r="AM120" s="46">
        <v>0</v>
      </c>
      <c r="AN120" s="46">
        <v>0</v>
      </c>
      <c r="AO120" s="46">
        <v>0</v>
      </c>
      <c r="AP120" s="46">
        <v>0</v>
      </c>
      <c r="AQ120" s="46">
        <v>0</v>
      </c>
      <c r="AR120" s="46">
        <v>0</v>
      </c>
      <c r="AS120" s="46">
        <v>0</v>
      </c>
      <c r="AU120" s="46">
        <v>0</v>
      </c>
      <c r="AV120" s="46">
        <v>0</v>
      </c>
      <c r="AW120" s="46">
        <v>0</v>
      </c>
      <c r="AX120" s="46">
        <v>0</v>
      </c>
      <c r="AY120" s="46">
        <v>0</v>
      </c>
      <c r="AZ120" s="46">
        <v>0</v>
      </c>
      <c r="BA120" s="46">
        <v>0</v>
      </c>
      <c r="BB120" s="46">
        <v>0</v>
      </c>
      <c r="BC120" s="46">
        <v>0</v>
      </c>
      <c r="BD120" s="46">
        <v>0</v>
      </c>
      <c r="BE120" s="46">
        <v>0</v>
      </c>
      <c r="BF120" s="46">
        <v>0</v>
      </c>
      <c r="BG120" s="46">
        <v>0</v>
      </c>
      <c r="BI120" s="46">
        <v>33777.423000000003</v>
      </c>
      <c r="BJ120" s="46">
        <v>0</v>
      </c>
      <c r="BK120" s="46">
        <v>0</v>
      </c>
      <c r="BL120" s="46">
        <v>0</v>
      </c>
      <c r="BM120" s="46">
        <v>0</v>
      </c>
      <c r="BN120" s="46">
        <v>0</v>
      </c>
      <c r="BO120" s="46">
        <v>0</v>
      </c>
      <c r="BP120" s="46">
        <v>0</v>
      </c>
      <c r="BQ120" s="46">
        <v>0</v>
      </c>
      <c r="BR120" s="46">
        <v>0</v>
      </c>
      <c r="BS120" s="46">
        <v>0</v>
      </c>
      <c r="BT120" s="46">
        <v>0</v>
      </c>
      <c r="BU120" s="46">
        <v>33777.423000000003</v>
      </c>
      <c r="BW120" s="46">
        <v>47.567</v>
      </c>
      <c r="BX120" s="46">
        <v>47.567</v>
      </c>
      <c r="BY120" s="46">
        <v>0</v>
      </c>
      <c r="BZ120" s="46">
        <v>0</v>
      </c>
      <c r="CA120" s="46">
        <v>0</v>
      </c>
      <c r="CB120" s="46">
        <v>0</v>
      </c>
      <c r="CC120" s="46">
        <v>0</v>
      </c>
      <c r="CD120" s="46">
        <v>0</v>
      </c>
      <c r="CE120" s="46">
        <v>0</v>
      </c>
      <c r="CF120" s="46">
        <v>0</v>
      </c>
      <c r="CG120" s="46">
        <v>0</v>
      </c>
      <c r="CH120" s="46">
        <v>0</v>
      </c>
      <c r="CI120" s="46">
        <v>0</v>
      </c>
      <c r="CJ120" s="113"/>
      <c r="CK120" s="46">
        <v>0</v>
      </c>
      <c r="CL120" s="46">
        <v>0</v>
      </c>
      <c r="CM120" s="46">
        <v>0</v>
      </c>
      <c r="CN120" s="46">
        <v>0</v>
      </c>
      <c r="CO120" s="46">
        <v>0</v>
      </c>
      <c r="CP120" s="46">
        <v>0</v>
      </c>
      <c r="CQ120" s="46">
        <v>0</v>
      </c>
      <c r="CR120" s="46">
        <v>0</v>
      </c>
      <c r="CS120" s="46">
        <v>0</v>
      </c>
      <c r="CT120" s="46">
        <v>0</v>
      </c>
      <c r="CU120" s="46">
        <v>0</v>
      </c>
      <c r="CV120" s="46">
        <v>0</v>
      </c>
      <c r="CW120" s="46">
        <v>0</v>
      </c>
      <c r="CY120" s="46">
        <v>0</v>
      </c>
      <c r="CZ120" s="44">
        <v>0</v>
      </c>
      <c r="DA120" s="44">
        <v>0</v>
      </c>
      <c r="DB120" s="44">
        <v>0</v>
      </c>
      <c r="DC120" s="44">
        <v>0</v>
      </c>
      <c r="DD120" s="44">
        <v>0</v>
      </c>
      <c r="DE120" s="44">
        <v>0</v>
      </c>
      <c r="DF120" s="44">
        <v>0</v>
      </c>
      <c r="DG120" s="44">
        <v>0</v>
      </c>
      <c r="DH120" s="44">
        <v>0</v>
      </c>
      <c r="DI120" s="44">
        <v>0</v>
      </c>
      <c r="DJ120" s="44">
        <v>0</v>
      </c>
      <c r="DK120" s="44">
        <v>0</v>
      </c>
      <c r="DM120" s="46">
        <v>26233.126</v>
      </c>
      <c r="DN120" s="44">
        <v>0</v>
      </c>
      <c r="DO120" s="44">
        <v>0</v>
      </c>
      <c r="DP120" s="44">
        <v>0</v>
      </c>
      <c r="DQ120" s="44">
        <v>0</v>
      </c>
      <c r="DR120" s="44">
        <v>26233.126</v>
      </c>
      <c r="DS120" s="44">
        <v>0</v>
      </c>
      <c r="DT120" s="44">
        <v>0</v>
      </c>
      <c r="DU120" s="44">
        <v>0</v>
      </c>
      <c r="DV120" s="44">
        <v>0</v>
      </c>
      <c r="DW120" s="44">
        <v>0</v>
      </c>
      <c r="DX120" s="44">
        <v>0</v>
      </c>
      <c r="DY120" s="44">
        <v>0</v>
      </c>
      <c r="EA120" s="46">
        <v>58.040999999999997</v>
      </c>
      <c r="EB120" s="44">
        <v>0</v>
      </c>
      <c r="EC120" s="44">
        <v>0</v>
      </c>
      <c r="ED120" s="44">
        <v>0</v>
      </c>
      <c r="EE120" s="44">
        <v>0</v>
      </c>
      <c r="EF120" s="44">
        <v>0</v>
      </c>
      <c r="EG120" s="44">
        <v>0</v>
      </c>
      <c r="EH120" s="44">
        <v>0</v>
      </c>
      <c r="EI120" s="44">
        <v>58.040999999999997</v>
      </c>
      <c r="EJ120" s="44">
        <v>0</v>
      </c>
      <c r="EK120" s="44">
        <v>0</v>
      </c>
      <c r="EL120" s="44">
        <v>0</v>
      </c>
      <c r="EM120" s="44">
        <v>0</v>
      </c>
      <c r="EO120" s="46">
        <f>SUM(EO121:EO125)</f>
        <v>160017</v>
      </c>
      <c r="EP120" s="46">
        <f>SUM(EP121:EP125)</f>
        <v>77.67</v>
      </c>
      <c r="EQ120" s="46">
        <f t="shared" ref="EQ120:FB120" si="166">SUM(EQ121:EQ125)</f>
        <v>0</v>
      </c>
      <c r="ER120" s="46">
        <f t="shared" si="166"/>
        <v>0</v>
      </c>
      <c r="ES120" s="46">
        <f t="shared" si="166"/>
        <v>0</v>
      </c>
      <c r="ET120" s="46">
        <f t="shared" si="166"/>
        <v>0</v>
      </c>
      <c r="EU120" s="46">
        <f t="shared" si="166"/>
        <v>0</v>
      </c>
      <c r="EV120" s="46">
        <f t="shared" si="166"/>
        <v>0</v>
      </c>
      <c r="EW120" s="46">
        <f t="shared" si="166"/>
        <v>0</v>
      </c>
      <c r="EX120" s="46">
        <f t="shared" si="166"/>
        <v>77.67</v>
      </c>
      <c r="EY120" s="46">
        <f t="shared" si="166"/>
        <v>0</v>
      </c>
      <c r="EZ120" s="46">
        <f t="shared" si="166"/>
        <v>0</v>
      </c>
      <c r="FA120" s="46">
        <f t="shared" si="166"/>
        <v>0</v>
      </c>
      <c r="FB120" s="46">
        <f t="shared" si="166"/>
        <v>0</v>
      </c>
      <c r="FC120" s="49" t="s">
        <v>292</v>
      </c>
      <c r="FE120" s="46">
        <f>SUM(FE121:FE125)</f>
        <v>40013</v>
      </c>
      <c r="FF120" s="46">
        <f>SUM(FF121:FF125)</f>
        <v>60017</v>
      </c>
      <c r="FG120" s="46">
        <f t="shared" ref="FG120" si="167">SUM(FG121:FG125)</f>
        <v>0</v>
      </c>
      <c r="FH120" s="46">
        <f t="shared" ref="FH120" si="168">SUM(FH121:FH125)</f>
        <v>0</v>
      </c>
      <c r="FI120" s="46">
        <f t="shared" ref="FI120" si="169">SUM(FI121:FI125)</f>
        <v>0</v>
      </c>
      <c r="FJ120" s="46">
        <f t="shared" ref="FJ120" si="170">SUM(FJ121:FJ125)</f>
        <v>0</v>
      </c>
      <c r="FK120" s="46">
        <f t="shared" ref="FK120" si="171">SUM(FK121:FK125)</f>
        <v>0</v>
      </c>
      <c r="FL120" s="46">
        <f t="shared" ref="FL120" si="172">SUM(FL121:FL125)</f>
        <v>0</v>
      </c>
      <c r="FM120" s="46">
        <f t="shared" ref="FM120" si="173">SUM(FM121:FM125)</f>
        <v>0</v>
      </c>
      <c r="FN120" s="46">
        <f t="shared" ref="FN120" si="174">SUM(FN121:FN125)</f>
        <v>0</v>
      </c>
      <c r="FO120" s="46">
        <f t="shared" ref="FO120" si="175">SUM(FO121:FO125)</f>
        <v>0</v>
      </c>
      <c r="FP120" s="46">
        <f t="shared" ref="FP120" si="176">SUM(FP121:FP125)</f>
        <v>0</v>
      </c>
      <c r="FQ120" s="46">
        <f t="shared" ref="FQ120" si="177">SUM(FQ121:FQ125)</f>
        <v>0</v>
      </c>
      <c r="FR120" s="46">
        <f t="shared" ref="FR120" si="178">SUM(FR121:FR125)</f>
        <v>0</v>
      </c>
    </row>
    <row r="121" spans="2:175" hidden="1" outlineLevel="1" x14ac:dyDescent="0.25">
      <c r="B121" s="118">
        <v>150</v>
      </c>
      <c r="C121" s="131" t="s">
        <v>293</v>
      </c>
      <c r="D121" s="107"/>
      <c r="E121" s="45">
        <v>0</v>
      </c>
      <c r="F121" s="44">
        <v>0</v>
      </c>
      <c r="G121" s="44">
        <v>0</v>
      </c>
      <c r="H121" s="44">
        <v>0</v>
      </c>
      <c r="I121" s="44">
        <v>0</v>
      </c>
      <c r="J121" s="44">
        <v>0</v>
      </c>
      <c r="K121" s="44">
        <v>0</v>
      </c>
      <c r="L121" s="44">
        <v>0</v>
      </c>
      <c r="M121" s="44">
        <v>0</v>
      </c>
      <c r="N121" s="44">
        <v>0</v>
      </c>
      <c r="O121" s="44">
        <v>0</v>
      </c>
      <c r="P121" s="44">
        <v>0</v>
      </c>
      <c r="Q121" s="44">
        <v>0</v>
      </c>
      <c r="S121" s="45">
        <v>0</v>
      </c>
      <c r="T121" s="44">
        <v>0</v>
      </c>
      <c r="U121" s="44">
        <v>0</v>
      </c>
      <c r="V121" s="44">
        <v>0</v>
      </c>
      <c r="W121" s="44">
        <v>0</v>
      </c>
      <c r="X121" s="44">
        <v>0</v>
      </c>
      <c r="Y121" s="44">
        <v>0</v>
      </c>
      <c r="Z121" s="44">
        <v>0</v>
      </c>
      <c r="AA121" s="44">
        <v>0</v>
      </c>
      <c r="AB121" s="44">
        <v>0</v>
      </c>
      <c r="AC121" s="44">
        <v>0</v>
      </c>
      <c r="AD121" s="44">
        <v>0</v>
      </c>
      <c r="AE121" s="44">
        <v>0</v>
      </c>
      <c r="AG121" s="45">
        <v>0</v>
      </c>
      <c r="AH121" s="44">
        <v>0</v>
      </c>
      <c r="AI121" s="44">
        <v>0</v>
      </c>
      <c r="AJ121" s="44">
        <v>0</v>
      </c>
      <c r="AK121" s="44">
        <v>0</v>
      </c>
      <c r="AL121" s="44">
        <v>0</v>
      </c>
      <c r="AM121" s="44">
        <v>0</v>
      </c>
      <c r="AN121" s="44">
        <v>0</v>
      </c>
      <c r="AO121" s="44">
        <v>0</v>
      </c>
      <c r="AP121" s="44">
        <v>0</v>
      </c>
      <c r="AQ121" s="44">
        <v>0</v>
      </c>
      <c r="AR121" s="44">
        <v>0</v>
      </c>
      <c r="AS121" s="44">
        <v>0</v>
      </c>
      <c r="AU121" s="45">
        <v>0</v>
      </c>
      <c r="AV121" s="44">
        <v>0</v>
      </c>
      <c r="AW121" s="44">
        <v>0</v>
      </c>
      <c r="AX121" s="44">
        <v>0</v>
      </c>
      <c r="AY121" s="44">
        <v>0</v>
      </c>
      <c r="AZ121" s="44">
        <v>0</v>
      </c>
      <c r="BA121" s="44">
        <v>0</v>
      </c>
      <c r="BB121" s="44">
        <v>0</v>
      </c>
      <c r="BC121" s="44">
        <v>0</v>
      </c>
      <c r="BD121" s="44">
        <v>0</v>
      </c>
      <c r="BE121" s="44">
        <v>0</v>
      </c>
      <c r="BF121" s="44">
        <v>0</v>
      </c>
      <c r="BG121" s="44">
        <v>0</v>
      </c>
      <c r="BI121" s="45">
        <v>0</v>
      </c>
      <c r="BJ121" s="44">
        <v>0</v>
      </c>
      <c r="BK121" s="44">
        <v>0</v>
      </c>
      <c r="BL121" s="44">
        <v>0</v>
      </c>
      <c r="BM121" s="44">
        <v>0</v>
      </c>
      <c r="BN121" s="44">
        <v>0</v>
      </c>
      <c r="BO121" s="44">
        <v>0</v>
      </c>
      <c r="BP121" s="44">
        <v>0</v>
      </c>
      <c r="BQ121" s="44">
        <v>0</v>
      </c>
      <c r="BR121" s="44">
        <v>0</v>
      </c>
      <c r="BS121" s="44">
        <v>0</v>
      </c>
      <c r="BT121" s="44">
        <v>0</v>
      </c>
      <c r="BU121" s="44">
        <v>0</v>
      </c>
      <c r="BW121" s="45">
        <v>0</v>
      </c>
      <c r="BX121" s="44">
        <v>0</v>
      </c>
      <c r="BY121" s="44">
        <v>0</v>
      </c>
      <c r="BZ121" s="44">
        <v>0</v>
      </c>
      <c r="CA121" s="44">
        <v>0</v>
      </c>
      <c r="CB121" s="44">
        <v>0</v>
      </c>
      <c r="CC121" s="44">
        <v>0</v>
      </c>
      <c r="CD121" s="44">
        <v>0</v>
      </c>
      <c r="CE121" s="44">
        <v>0</v>
      </c>
      <c r="CF121" s="44">
        <v>0</v>
      </c>
      <c r="CG121" s="44">
        <v>0</v>
      </c>
      <c r="CH121" s="44">
        <v>0</v>
      </c>
      <c r="CI121" s="44">
        <v>0</v>
      </c>
      <c r="CJ121" s="113"/>
      <c r="CK121" s="45">
        <v>0</v>
      </c>
      <c r="CL121" s="44">
        <v>0</v>
      </c>
      <c r="CM121" s="44">
        <v>0</v>
      </c>
      <c r="CN121" s="44">
        <v>0</v>
      </c>
      <c r="CO121" s="44">
        <v>0</v>
      </c>
      <c r="CP121" s="44">
        <v>0</v>
      </c>
      <c r="CQ121" s="44">
        <v>0</v>
      </c>
      <c r="CR121" s="44">
        <v>0</v>
      </c>
      <c r="CS121" s="44">
        <v>0</v>
      </c>
      <c r="CT121" s="44">
        <v>0</v>
      </c>
      <c r="CU121" s="44">
        <v>0</v>
      </c>
      <c r="CV121" s="44">
        <v>0</v>
      </c>
      <c r="CW121" s="44">
        <v>0</v>
      </c>
      <c r="CY121" s="45">
        <v>0</v>
      </c>
      <c r="CZ121" s="44">
        <v>0</v>
      </c>
      <c r="DA121" s="44">
        <v>0</v>
      </c>
      <c r="DB121" s="44">
        <v>0</v>
      </c>
      <c r="DC121" s="44">
        <v>0</v>
      </c>
      <c r="DD121" s="44">
        <v>0</v>
      </c>
      <c r="DE121" s="44">
        <v>0</v>
      </c>
      <c r="DF121" s="44">
        <v>0</v>
      </c>
      <c r="DG121" s="45">
        <v>0</v>
      </c>
      <c r="DH121" s="45">
        <v>0</v>
      </c>
      <c r="DI121" s="45">
        <v>0</v>
      </c>
      <c r="DJ121" s="45">
        <v>0</v>
      </c>
      <c r="DK121" s="45">
        <v>0</v>
      </c>
      <c r="DM121" s="45">
        <v>0</v>
      </c>
      <c r="DN121" s="44">
        <v>0</v>
      </c>
      <c r="DO121" s="44">
        <v>0</v>
      </c>
      <c r="DP121" s="44">
        <v>0</v>
      </c>
      <c r="DQ121" s="44">
        <v>0</v>
      </c>
      <c r="DR121" s="44">
        <v>0</v>
      </c>
      <c r="DS121" s="44">
        <v>0</v>
      </c>
      <c r="DT121" s="44">
        <v>0</v>
      </c>
      <c r="DU121" s="45">
        <v>0</v>
      </c>
      <c r="DV121" s="45">
        <v>0</v>
      </c>
      <c r="DW121" s="45">
        <v>0</v>
      </c>
      <c r="DX121" s="45">
        <v>0</v>
      </c>
      <c r="DY121" s="45">
        <v>0</v>
      </c>
      <c r="EA121" s="45">
        <v>0</v>
      </c>
      <c r="EB121" s="44">
        <v>0</v>
      </c>
      <c r="EC121" s="44">
        <v>0</v>
      </c>
      <c r="ED121" s="44">
        <v>0</v>
      </c>
      <c r="EE121" s="44">
        <v>0</v>
      </c>
      <c r="EF121" s="44">
        <v>0</v>
      </c>
      <c r="EG121" s="44">
        <v>0</v>
      </c>
      <c r="EH121" s="44">
        <v>0</v>
      </c>
      <c r="EI121" s="44">
        <v>0</v>
      </c>
      <c r="EJ121" s="45">
        <v>0</v>
      </c>
      <c r="EK121" s="45">
        <v>0</v>
      </c>
      <c r="EL121" s="45">
        <v>0</v>
      </c>
      <c r="EM121" s="45">
        <v>0</v>
      </c>
      <c r="EO121" s="45">
        <v>0</v>
      </c>
      <c r="EP121" s="44">
        <f t="shared" si="135"/>
        <v>0</v>
      </c>
      <c r="EQ121" s="58">
        <v>0</v>
      </c>
      <c r="ER121" s="58">
        <v>0</v>
      </c>
      <c r="ES121" s="58">
        <v>0</v>
      </c>
      <c r="ET121" s="58">
        <v>0</v>
      </c>
      <c r="EU121" s="58">
        <v>0</v>
      </c>
      <c r="EV121" s="58">
        <v>0</v>
      </c>
      <c r="EW121" s="58">
        <v>0</v>
      </c>
      <c r="EX121" s="58">
        <v>0</v>
      </c>
      <c r="EY121" s="58">
        <v>0</v>
      </c>
      <c r="EZ121" s="58">
        <v>0</v>
      </c>
      <c r="FA121" s="58">
        <v>0</v>
      </c>
      <c r="FB121" s="58">
        <v>0</v>
      </c>
      <c r="FC121" s="49"/>
      <c r="FE121" s="45">
        <v>0</v>
      </c>
      <c r="FF121" s="45">
        <v>0</v>
      </c>
      <c r="FG121" s="58">
        <v>0</v>
      </c>
      <c r="FH121" s="58">
        <v>0</v>
      </c>
      <c r="FI121" s="58">
        <v>0</v>
      </c>
      <c r="FJ121" s="58">
        <v>0</v>
      </c>
      <c r="FK121" s="58">
        <v>0</v>
      </c>
      <c r="FL121" s="58">
        <v>0</v>
      </c>
      <c r="FM121" s="58">
        <v>0</v>
      </c>
      <c r="FN121" s="58">
        <v>0</v>
      </c>
      <c r="FO121" s="58">
        <v>0</v>
      </c>
      <c r="FP121" s="58">
        <v>0</v>
      </c>
      <c r="FQ121" s="58">
        <v>0</v>
      </c>
      <c r="FR121" s="58">
        <v>0</v>
      </c>
    </row>
    <row r="122" spans="2:175" hidden="1" outlineLevel="1" x14ac:dyDescent="0.25">
      <c r="B122" s="118">
        <v>151</v>
      </c>
      <c r="C122" s="131" t="s">
        <v>294</v>
      </c>
      <c r="D122" s="107"/>
      <c r="E122" s="45">
        <v>91.445999999999998</v>
      </c>
      <c r="F122" s="44">
        <v>22.273</v>
      </c>
      <c r="G122" s="44">
        <v>15.443</v>
      </c>
      <c r="H122" s="44">
        <v>50.24</v>
      </c>
      <c r="I122" s="44">
        <v>0</v>
      </c>
      <c r="J122" s="44">
        <v>0.25</v>
      </c>
      <c r="K122" s="44">
        <v>3.24</v>
      </c>
      <c r="L122" s="44">
        <v>0</v>
      </c>
      <c r="M122" s="44">
        <v>0</v>
      </c>
      <c r="N122" s="44">
        <v>0</v>
      </c>
      <c r="O122" s="44">
        <v>0</v>
      </c>
      <c r="P122" s="44">
        <v>0</v>
      </c>
      <c r="Q122" s="44">
        <v>0</v>
      </c>
      <c r="S122" s="45">
        <v>227.20500000000001</v>
      </c>
      <c r="T122" s="44">
        <v>0</v>
      </c>
      <c r="U122" s="44">
        <v>90.430999999999997</v>
      </c>
      <c r="V122" s="44">
        <v>116.224</v>
      </c>
      <c r="W122" s="44">
        <v>0</v>
      </c>
      <c r="X122" s="44">
        <v>0</v>
      </c>
      <c r="Y122" s="44">
        <v>0</v>
      </c>
      <c r="Z122" s="44">
        <v>0</v>
      </c>
      <c r="AA122" s="44">
        <v>0</v>
      </c>
      <c r="AB122" s="44">
        <v>20.55</v>
      </c>
      <c r="AC122" s="44">
        <v>0</v>
      </c>
      <c r="AD122" s="44">
        <v>0</v>
      </c>
      <c r="AE122" s="44">
        <v>0</v>
      </c>
      <c r="AG122" s="45">
        <v>0</v>
      </c>
      <c r="AH122" s="44">
        <v>0</v>
      </c>
      <c r="AI122" s="44">
        <v>0</v>
      </c>
      <c r="AJ122" s="44">
        <v>0</v>
      </c>
      <c r="AK122" s="44">
        <v>0</v>
      </c>
      <c r="AL122" s="44">
        <v>0</v>
      </c>
      <c r="AM122" s="44">
        <v>0</v>
      </c>
      <c r="AN122" s="44">
        <v>0</v>
      </c>
      <c r="AO122" s="44">
        <v>0</v>
      </c>
      <c r="AP122" s="44">
        <v>0</v>
      </c>
      <c r="AQ122" s="44">
        <v>0</v>
      </c>
      <c r="AR122" s="44">
        <v>0</v>
      </c>
      <c r="AS122" s="44">
        <v>0</v>
      </c>
      <c r="AU122" s="45">
        <v>0</v>
      </c>
      <c r="AV122" s="44">
        <v>0</v>
      </c>
      <c r="AW122" s="44">
        <v>0</v>
      </c>
      <c r="AX122" s="44">
        <v>0</v>
      </c>
      <c r="AY122" s="44">
        <v>0</v>
      </c>
      <c r="AZ122" s="44">
        <v>0</v>
      </c>
      <c r="BA122" s="44">
        <v>0</v>
      </c>
      <c r="BB122" s="44">
        <v>0</v>
      </c>
      <c r="BC122" s="44">
        <v>0</v>
      </c>
      <c r="BD122" s="44">
        <v>0</v>
      </c>
      <c r="BE122" s="44">
        <v>0</v>
      </c>
      <c r="BF122" s="44">
        <v>0</v>
      </c>
      <c r="BG122" s="44">
        <v>0</v>
      </c>
      <c r="BI122" s="45">
        <v>0</v>
      </c>
      <c r="BJ122" s="44">
        <v>0</v>
      </c>
      <c r="BK122" s="44">
        <v>0</v>
      </c>
      <c r="BL122" s="44">
        <v>0</v>
      </c>
      <c r="BM122" s="44">
        <v>0</v>
      </c>
      <c r="BN122" s="44">
        <v>0</v>
      </c>
      <c r="BO122" s="44">
        <v>0</v>
      </c>
      <c r="BP122" s="44">
        <v>0</v>
      </c>
      <c r="BQ122" s="44">
        <v>0</v>
      </c>
      <c r="BR122" s="44">
        <v>0</v>
      </c>
      <c r="BS122" s="44">
        <v>0</v>
      </c>
      <c r="BT122" s="44">
        <v>0</v>
      </c>
      <c r="BU122" s="44" t="s">
        <v>168</v>
      </c>
      <c r="BW122" s="45">
        <v>47.567</v>
      </c>
      <c r="BX122" s="44">
        <v>47.567</v>
      </c>
      <c r="BY122" s="44">
        <v>0</v>
      </c>
      <c r="BZ122" s="44">
        <v>0</v>
      </c>
      <c r="CA122" s="44">
        <v>0</v>
      </c>
      <c r="CB122" s="44">
        <v>0</v>
      </c>
      <c r="CC122" s="44">
        <v>0</v>
      </c>
      <c r="CD122" s="44">
        <v>0</v>
      </c>
      <c r="CE122" s="44">
        <v>0</v>
      </c>
      <c r="CF122" s="44">
        <v>0</v>
      </c>
      <c r="CG122" s="44">
        <v>0</v>
      </c>
      <c r="CH122" s="44">
        <v>0</v>
      </c>
      <c r="CI122" s="44">
        <v>0</v>
      </c>
      <c r="CJ122" s="113"/>
      <c r="CK122" s="45">
        <v>0</v>
      </c>
      <c r="CL122" s="44">
        <v>0</v>
      </c>
      <c r="CM122" s="44">
        <v>0</v>
      </c>
      <c r="CN122" s="44">
        <v>0</v>
      </c>
      <c r="CO122" s="44">
        <v>0</v>
      </c>
      <c r="CP122" s="44">
        <v>0</v>
      </c>
      <c r="CQ122" s="44">
        <v>0</v>
      </c>
      <c r="CR122" s="44">
        <v>0</v>
      </c>
      <c r="CS122" s="44">
        <v>0</v>
      </c>
      <c r="CT122" s="44">
        <v>0</v>
      </c>
      <c r="CU122" s="44">
        <v>0</v>
      </c>
      <c r="CV122" s="44">
        <v>0</v>
      </c>
      <c r="CW122" s="44">
        <v>0</v>
      </c>
      <c r="CY122" s="45">
        <v>0</v>
      </c>
      <c r="CZ122" s="44">
        <v>0</v>
      </c>
      <c r="DA122" s="44">
        <v>0</v>
      </c>
      <c r="DB122" s="44">
        <v>0</v>
      </c>
      <c r="DC122" s="44">
        <v>0</v>
      </c>
      <c r="DD122" s="44">
        <v>0</v>
      </c>
      <c r="DE122" s="44">
        <v>0</v>
      </c>
      <c r="DF122" s="44">
        <v>0</v>
      </c>
      <c r="DG122" s="45">
        <v>0</v>
      </c>
      <c r="DH122" s="45">
        <v>0</v>
      </c>
      <c r="DI122" s="45">
        <v>0</v>
      </c>
      <c r="DJ122" s="45">
        <v>0</v>
      </c>
      <c r="DK122" s="45">
        <v>0</v>
      </c>
      <c r="DM122" s="45">
        <v>0</v>
      </c>
      <c r="DN122" s="44">
        <v>0</v>
      </c>
      <c r="DO122" s="44">
        <v>0</v>
      </c>
      <c r="DP122" s="44">
        <v>0</v>
      </c>
      <c r="DQ122" s="44">
        <v>0</v>
      </c>
      <c r="DR122" s="44">
        <v>0</v>
      </c>
      <c r="DS122" s="44">
        <v>0</v>
      </c>
      <c r="DT122" s="44">
        <v>0</v>
      </c>
      <c r="DU122" s="45">
        <v>0</v>
      </c>
      <c r="DV122" s="45">
        <v>0</v>
      </c>
      <c r="DW122" s="45">
        <v>0</v>
      </c>
      <c r="DX122" s="45">
        <v>0</v>
      </c>
      <c r="DY122" s="45">
        <v>0</v>
      </c>
      <c r="EA122" s="45">
        <v>58.040999999999997</v>
      </c>
      <c r="EB122" s="44">
        <v>0</v>
      </c>
      <c r="EC122" s="44">
        <v>0</v>
      </c>
      <c r="ED122" s="44">
        <v>0</v>
      </c>
      <c r="EE122" s="44">
        <v>0</v>
      </c>
      <c r="EF122" s="44">
        <v>0</v>
      </c>
      <c r="EG122" s="44">
        <v>0</v>
      </c>
      <c r="EH122" s="44">
        <v>0</v>
      </c>
      <c r="EI122" s="44">
        <v>58.040999999999997</v>
      </c>
      <c r="EJ122" s="45">
        <v>0</v>
      </c>
      <c r="EK122" s="45">
        <v>0</v>
      </c>
      <c r="EL122" s="45">
        <v>0</v>
      </c>
      <c r="EM122" s="45">
        <v>0</v>
      </c>
      <c r="EO122" s="45">
        <v>17</v>
      </c>
      <c r="EP122" s="44">
        <f t="shared" si="135"/>
        <v>0</v>
      </c>
      <c r="EQ122" s="58">
        <v>0</v>
      </c>
      <c r="ER122" s="58">
        <v>0</v>
      </c>
      <c r="ES122" s="58">
        <v>0</v>
      </c>
      <c r="ET122" s="58">
        <v>0</v>
      </c>
      <c r="EU122" s="58">
        <v>0</v>
      </c>
      <c r="EV122" s="58">
        <v>0</v>
      </c>
      <c r="EW122" s="58">
        <v>0</v>
      </c>
      <c r="EX122" s="58">
        <v>0</v>
      </c>
      <c r="EY122" s="58">
        <v>0</v>
      </c>
      <c r="EZ122" s="58">
        <v>0</v>
      </c>
      <c r="FA122" s="58">
        <v>0</v>
      </c>
      <c r="FB122" s="58">
        <v>0</v>
      </c>
      <c r="FC122" s="49"/>
      <c r="FE122" s="45">
        <v>13</v>
      </c>
      <c r="FF122" s="45">
        <v>17</v>
      </c>
      <c r="FG122" s="58">
        <v>0</v>
      </c>
      <c r="FH122" s="58">
        <v>0</v>
      </c>
      <c r="FI122" s="58">
        <v>0</v>
      </c>
      <c r="FJ122" s="58">
        <v>0</v>
      </c>
      <c r="FK122" s="58">
        <v>0</v>
      </c>
      <c r="FL122" s="58">
        <v>0</v>
      </c>
      <c r="FM122" s="58">
        <v>0</v>
      </c>
      <c r="FN122" s="58">
        <v>0</v>
      </c>
      <c r="FO122" s="58">
        <v>0</v>
      </c>
      <c r="FP122" s="58">
        <v>0</v>
      </c>
      <c r="FQ122" s="58">
        <v>0</v>
      </c>
      <c r="FR122" s="58">
        <v>0</v>
      </c>
    </row>
    <row r="123" spans="2:175" hidden="1" outlineLevel="1" x14ac:dyDescent="0.25">
      <c r="B123" s="118">
        <v>152</v>
      </c>
      <c r="C123" s="131" t="s">
        <v>295</v>
      </c>
      <c r="D123" s="107"/>
      <c r="E123" s="45">
        <v>0</v>
      </c>
      <c r="F123" s="44">
        <v>0</v>
      </c>
      <c r="G123" s="44">
        <v>0</v>
      </c>
      <c r="H123" s="44">
        <v>0</v>
      </c>
      <c r="I123" s="44">
        <v>0</v>
      </c>
      <c r="J123" s="44">
        <v>0</v>
      </c>
      <c r="K123" s="44">
        <v>0</v>
      </c>
      <c r="L123" s="44">
        <v>0</v>
      </c>
      <c r="M123" s="44">
        <v>0</v>
      </c>
      <c r="N123" s="44">
        <v>0</v>
      </c>
      <c r="O123" s="44">
        <v>0</v>
      </c>
      <c r="P123" s="44">
        <v>0</v>
      </c>
      <c r="Q123" s="44">
        <v>0</v>
      </c>
      <c r="S123" s="45">
        <v>1000</v>
      </c>
      <c r="T123" s="44">
        <v>0</v>
      </c>
      <c r="U123" s="44">
        <v>0</v>
      </c>
      <c r="V123" s="44">
        <v>0</v>
      </c>
      <c r="W123" s="44">
        <v>0</v>
      </c>
      <c r="X123" s="44">
        <v>0</v>
      </c>
      <c r="Y123" s="44">
        <v>0</v>
      </c>
      <c r="Z123" s="44">
        <v>0</v>
      </c>
      <c r="AA123" s="44">
        <v>0</v>
      </c>
      <c r="AB123" s="44">
        <v>0</v>
      </c>
      <c r="AC123" s="44">
        <v>1000</v>
      </c>
      <c r="AD123" s="44">
        <v>0</v>
      </c>
      <c r="AE123" s="44">
        <v>0</v>
      </c>
      <c r="AG123" s="45">
        <v>0</v>
      </c>
      <c r="AH123" s="44">
        <v>0</v>
      </c>
      <c r="AI123" s="44">
        <v>0</v>
      </c>
      <c r="AJ123" s="44">
        <v>0</v>
      </c>
      <c r="AK123" s="44">
        <v>0</v>
      </c>
      <c r="AL123" s="44">
        <v>0</v>
      </c>
      <c r="AM123" s="44">
        <v>0</v>
      </c>
      <c r="AN123" s="44">
        <v>0</v>
      </c>
      <c r="AO123" s="44">
        <v>0</v>
      </c>
      <c r="AP123" s="44">
        <v>0</v>
      </c>
      <c r="AQ123" s="44">
        <v>0</v>
      </c>
      <c r="AR123" s="44">
        <v>0</v>
      </c>
      <c r="AS123" s="44">
        <v>0</v>
      </c>
      <c r="AU123" s="45">
        <v>0</v>
      </c>
      <c r="AV123" s="44">
        <v>0</v>
      </c>
      <c r="AW123" s="44">
        <v>0</v>
      </c>
      <c r="AX123" s="44">
        <v>0</v>
      </c>
      <c r="AY123" s="44">
        <v>0</v>
      </c>
      <c r="AZ123" s="44">
        <v>0</v>
      </c>
      <c r="BA123" s="44">
        <v>0</v>
      </c>
      <c r="BB123" s="44">
        <v>0</v>
      </c>
      <c r="BC123" s="44">
        <v>0</v>
      </c>
      <c r="BD123" s="44">
        <v>0</v>
      </c>
      <c r="BE123" s="44">
        <v>0</v>
      </c>
      <c r="BF123" s="44">
        <v>0</v>
      </c>
      <c r="BG123" s="44">
        <v>0</v>
      </c>
      <c r="BI123" s="45">
        <v>0</v>
      </c>
      <c r="BJ123" s="44">
        <v>0</v>
      </c>
      <c r="BK123" s="44">
        <v>0</v>
      </c>
      <c r="BL123" s="44">
        <v>0</v>
      </c>
      <c r="BM123" s="44">
        <v>0</v>
      </c>
      <c r="BN123" s="44">
        <v>0</v>
      </c>
      <c r="BO123" s="44">
        <v>0</v>
      </c>
      <c r="BP123" s="44">
        <v>0</v>
      </c>
      <c r="BQ123" s="44">
        <v>0</v>
      </c>
      <c r="BR123" s="44">
        <v>0</v>
      </c>
      <c r="BS123" s="44">
        <v>0</v>
      </c>
      <c r="BT123" s="44">
        <v>0</v>
      </c>
      <c r="BU123" s="44">
        <v>0</v>
      </c>
      <c r="BW123" s="45">
        <v>0</v>
      </c>
      <c r="BX123" s="44">
        <v>0</v>
      </c>
      <c r="BY123" s="44">
        <v>0</v>
      </c>
      <c r="BZ123" s="44">
        <v>0</v>
      </c>
      <c r="CA123" s="44">
        <v>0</v>
      </c>
      <c r="CB123" s="44">
        <v>0</v>
      </c>
      <c r="CC123" s="44">
        <v>0</v>
      </c>
      <c r="CD123" s="44">
        <v>0</v>
      </c>
      <c r="CE123" s="44">
        <v>0</v>
      </c>
      <c r="CF123" s="44">
        <v>0</v>
      </c>
      <c r="CG123" s="44">
        <v>0</v>
      </c>
      <c r="CH123" s="44">
        <v>0</v>
      </c>
      <c r="CI123" s="44">
        <v>0</v>
      </c>
      <c r="CJ123" s="113"/>
      <c r="CK123" s="45">
        <v>0</v>
      </c>
      <c r="CL123" s="44">
        <v>0</v>
      </c>
      <c r="CM123" s="44">
        <v>0</v>
      </c>
      <c r="CN123" s="44">
        <v>0</v>
      </c>
      <c r="CO123" s="44">
        <v>0</v>
      </c>
      <c r="CP123" s="44">
        <v>0</v>
      </c>
      <c r="CQ123" s="44">
        <v>0</v>
      </c>
      <c r="CR123" s="44">
        <v>0</v>
      </c>
      <c r="CS123" s="44">
        <v>0</v>
      </c>
      <c r="CT123" s="44">
        <v>0</v>
      </c>
      <c r="CU123" s="44">
        <v>0</v>
      </c>
      <c r="CV123" s="44">
        <v>0</v>
      </c>
      <c r="CW123" s="44">
        <v>0</v>
      </c>
      <c r="CY123" s="45">
        <v>0</v>
      </c>
      <c r="CZ123" s="44">
        <v>0</v>
      </c>
      <c r="DA123" s="44">
        <v>0</v>
      </c>
      <c r="DB123" s="44">
        <v>0</v>
      </c>
      <c r="DC123" s="44">
        <v>0</v>
      </c>
      <c r="DD123" s="44">
        <v>0</v>
      </c>
      <c r="DE123" s="44">
        <v>0</v>
      </c>
      <c r="DF123" s="44">
        <v>0</v>
      </c>
      <c r="DG123" s="45">
        <v>0</v>
      </c>
      <c r="DH123" s="45">
        <v>0</v>
      </c>
      <c r="DI123" s="45">
        <v>0</v>
      </c>
      <c r="DJ123" s="45">
        <v>0</v>
      </c>
      <c r="DK123" s="45">
        <v>0</v>
      </c>
      <c r="DM123" s="45">
        <v>0</v>
      </c>
      <c r="DN123" s="44">
        <v>0</v>
      </c>
      <c r="DO123" s="44">
        <v>0</v>
      </c>
      <c r="DP123" s="44">
        <v>0</v>
      </c>
      <c r="DQ123" s="44">
        <v>0</v>
      </c>
      <c r="DR123" s="44">
        <v>0</v>
      </c>
      <c r="DS123" s="44">
        <v>0</v>
      </c>
      <c r="DT123" s="44">
        <v>0</v>
      </c>
      <c r="DU123" s="45">
        <v>0</v>
      </c>
      <c r="DV123" s="45">
        <v>0</v>
      </c>
      <c r="DW123" s="45">
        <v>0</v>
      </c>
      <c r="DX123" s="45">
        <v>0</v>
      </c>
      <c r="DY123" s="45">
        <v>0</v>
      </c>
      <c r="EA123" s="45">
        <v>0</v>
      </c>
      <c r="EB123" s="44">
        <v>0</v>
      </c>
      <c r="EC123" s="44">
        <v>0</v>
      </c>
      <c r="ED123" s="44">
        <v>0</v>
      </c>
      <c r="EE123" s="44">
        <v>0</v>
      </c>
      <c r="EF123" s="44">
        <v>0</v>
      </c>
      <c r="EG123" s="44">
        <v>0</v>
      </c>
      <c r="EH123" s="44">
        <v>0</v>
      </c>
      <c r="EI123" s="44">
        <v>0</v>
      </c>
      <c r="EJ123" s="45">
        <v>0</v>
      </c>
      <c r="EK123" s="45">
        <v>0</v>
      </c>
      <c r="EL123" s="45">
        <v>0</v>
      </c>
      <c r="EM123" s="45">
        <v>0</v>
      </c>
      <c r="EO123" s="45">
        <v>0</v>
      </c>
      <c r="EP123" s="44">
        <f t="shared" si="135"/>
        <v>0</v>
      </c>
      <c r="EQ123" s="58">
        <v>0</v>
      </c>
      <c r="ER123" s="58">
        <v>0</v>
      </c>
      <c r="ES123" s="58">
        <v>0</v>
      </c>
      <c r="ET123" s="58">
        <v>0</v>
      </c>
      <c r="EU123" s="58">
        <v>0</v>
      </c>
      <c r="EV123" s="58">
        <v>0</v>
      </c>
      <c r="EW123" s="58">
        <v>0</v>
      </c>
      <c r="EX123" s="58">
        <v>0</v>
      </c>
      <c r="EY123" s="58">
        <v>0</v>
      </c>
      <c r="EZ123" s="58">
        <v>0</v>
      </c>
      <c r="FA123" s="58">
        <v>0</v>
      </c>
      <c r="FB123" s="58">
        <v>0</v>
      </c>
      <c r="FC123" s="49"/>
      <c r="FE123" s="45">
        <v>0</v>
      </c>
      <c r="FF123" s="45">
        <v>0</v>
      </c>
      <c r="FG123" s="58">
        <v>0</v>
      </c>
      <c r="FH123" s="58">
        <v>0</v>
      </c>
      <c r="FI123" s="58">
        <v>0</v>
      </c>
      <c r="FJ123" s="58">
        <v>0</v>
      </c>
      <c r="FK123" s="58">
        <v>0</v>
      </c>
      <c r="FL123" s="58">
        <v>0</v>
      </c>
      <c r="FM123" s="58">
        <v>0</v>
      </c>
      <c r="FN123" s="58">
        <v>0</v>
      </c>
      <c r="FO123" s="58">
        <v>0</v>
      </c>
      <c r="FP123" s="58">
        <v>0</v>
      </c>
      <c r="FQ123" s="58">
        <v>0</v>
      </c>
      <c r="FR123" s="58">
        <v>0</v>
      </c>
    </row>
    <row r="124" spans="2:175" hidden="1" outlineLevel="1" x14ac:dyDescent="0.25">
      <c r="B124" s="118">
        <v>153</v>
      </c>
      <c r="C124" s="131" t="s">
        <v>296</v>
      </c>
      <c r="D124" s="107"/>
      <c r="E124" s="45">
        <v>0</v>
      </c>
      <c r="F124" s="44">
        <v>0</v>
      </c>
      <c r="G124" s="44">
        <v>0</v>
      </c>
      <c r="H124" s="44">
        <v>0</v>
      </c>
      <c r="I124" s="44">
        <v>0</v>
      </c>
      <c r="J124" s="44">
        <v>0</v>
      </c>
      <c r="K124" s="44">
        <v>0</v>
      </c>
      <c r="L124" s="44">
        <v>0</v>
      </c>
      <c r="M124" s="44">
        <v>0</v>
      </c>
      <c r="N124" s="44">
        <v>0</v>
      </c>
      <c r="O124" s="44">
        <v>0</v>
      </c>
      <c r="P124" s="44">
        <v>0</v>
      </c>
      <c r="Q124" s="44">
        <v>0</v>
      </c>
      <c r="S124" s="45">
        <v>0</v>
      </c>
      <c r="T124" s="44">
        <v>0</v>
      </c>
      <c r="U124" s="44">
        <v>0</v>
      </c>
      <c r="V124" s="44">
        <v>0</v>
      </c>
      <c r="W124" s="44">
        <v>0</v>
      </c>
      <c r="X124" s="44">
        <v>0</v>
      </c>
      <c r="Y124" s="44">
        <v>0</v>
      </c>
      <c r="Z124" s="44">
        <v>0</v>
      </c>
      <c r="AA124" s="44">
        <v>0</v>
      </c>
      <c r="AB124" s="44">
        <v>0</v>
      </c>
      <c r="AC124" s="44">
        <v>0</v>
      </c>
      <c r="AD124" s="44">
        <v>0</v>
      </c>
      <c r="AE124" s="44">
        <v>0</v>
      </c>
      <c r="AG124" s="45">
        <v>0</v>
      </c>
      <c r="AH124" s="44">
        <v>0</v>
      </c>
      <c r="AI124" s="44">
        <v>0</v>
      </c>
      <c r="AJ124" s="44">
        <v>0</v>
      </c>
      <c r="AK124" s="44">
        <v>0</v>
      </c>
      <c r="AL124" s="44">
        <v>0</v>
      </c>
      <c r="AM124" s="44">
        <v>0</v>
      </c>
      <c r="AN124" s="44">
        <v>0</v>
      </c>
      <c r="AO124" s="44">
        <v>0</v>
      </c>
      <c r="AP124" s="44">
        <v>0</v>
      </c>
      <c r="AQ124" s="44">
        <v>0</v>
      </c>
      <c r="AR124" s="44">
        <v>0</v>
      </c>
      <c r="AS124" s="44">
        <v>0</v>
      </c>
      <c r="AU124" s="45">
        <v>0</v>
      </c>
      <c r="AV124" s="44">
        <v>0</v>
      </c>
      <c r="AW124" s="44">
        <v>0</v>
      </c>
      <c r="AX124" s="44">
        <v>0</v>
      </c>
      <c r="AY124" s="44">
        <v>0</v>
      </c>
      <c r="AZ124" s="44">
        <v>0</v>
      </c>
      <c r="BA124" s="44">
        <v>0</v>
      </c>
      <c r="BB124" s="44">
        <v>0</v>
      </c>
      <c r="BC124" s="44">
        <v>0</v>
      </c>
      <c r="BD124" s="44">
        <v>0</v>
      </c>
      <c r="BE124" s="44">
        <v>0</v>
      </c>
      <c r="BF124" s="44">
        <v>0</v>
      </c>
      <c r="BG124" s="44">
        <v>0</v>
      </c>
      <c r="BI124" s="45">
        <v>33777.423000000003</v>
      </c>
      <c r="BJ124" s="44">
        <v>0</v>
      </c>
      <c r="BK124" s="44">
        <v>0</v>
      </c>
      <c r="BL124" s="44">
        <v>0</v>
      </c>
      <c r="BM124" s="44">
        <v>0</v>
      </c>
      <c r="BN124" s="44">
        <v>0</v>
      </c>
      <c r="BO124" s="44">
        <v>0</v>
      </c>
      <c r="BP124" s="44">
        <v>0</v>
      </c>
      <c r="BQ124" s="44">
        <v>0</v>
      </c>
      <c r="BR124" s="44">
        <v>0</v>
      </c>
      <c r="BS124" s="44">
        <v>0</v>
      </c>
      <c r="BT124" s="44">
        <v>0</v>
      </c>
      <c r="BU124" s="44">
        <v>33777.423000000003</v>
      </c>
      <c r="BW124" s="45">
        <v>0</v>
      </c>
      <c r="BX124" s="44">
        <v>0</v>
      </c>
      <c r="BY124" s="44">
        <v>0</v>
      </c>
      <c r="BZ124" s="44">
        <v>0</v>
      </c>
      <c r="CA124" s="44">
        <v>0</v>
      </c>
      <c r="CB124" s="44">
        <v>0</v>
      </c>
      <c r="CC124" s="44">
        <v>0</v>
      </c>
      <c r="CD124" s="44">
        <v>0</v>
      </c>
      <c r="CE124" s="44">
        <v>0</v>
      </c>
      <c r="CF124" s="44">
        <v>0</v>
      </c>
      <c r="CG124" s="44">
        <v>0</v>
      </c>
      <c r="CH124" s="44">
        <v>0</v>
      </c>
      <c r="CI124" s="44">
        <v>0</v>
      </c>
      <c r="CJ124" s="113"/>
      <c r="CK124" s="45">
        <v>0</v>
      </c>
      <c r="CL124" s="44">
        <v>0</v>
      </c>
      <c r="CM124" s="44">
        <v>0</v>
      </c>
      <c r="CN124" s="44">
        <v>0</v>
      </c>
      <c r="CO124" s="44">
        <v>0</v>
      </c>
      <c r="CP124" s="44">
        <v>0</v>
      </c>
      <c r="CQ124" s="44">
        <v>0</v>
      </c>
      <c r="CR124" s="44">
        <v>0</v>
      </c>
      <c r="CS124" s="44">
        <v>0</v>
      </c>
      <c r="CT124" s="44">
        <v>0</v>
      </c>
      <c r="CU124" s="44">
        <v>0</v>
      </c>
      <c r="CV124" s="44">
        <v>0</v>
      </c>
      <c r="CW124" s="44">
        <v>0</v>
      </c>
      <c r="CY124" s="45">
        <v>0</v>
      </c>
      <c r="CZ124" s="44">
        <v>0</v>
      </c>
      <c r="DA124" s="44">
        <v>0</v>
      </c>
      <c r="DB124" s="44">
        <v>0</v>
      </c>
      <c r="DC124" s="44">
        <v>0</v>
      </c>
      <c r="DD124" s="44">
        <v>0</v>
      </c>
      <c r="DE124" s="44">
        <v>0</v>
      </c>
      <c r="DF124" s="44">
        <v>0</v>
      </c>
      <c r="DG124" s="45">
        <v>0</v>
      </c>
      <c r="DH124" s="45">
        <v>0</v>
      </c>
      <c r="DI124" s="45">
        <v>0</v>
      </c>
      <c r="DJ124" s="45">
        <v>0</v>
      </c>
      <c r="DK124" s="45">
        <v>0</v>
      </c>
      <c r="DM124" s="45">
        <v>26233.126</v>
      </c>
      <c r="DN124" s="44">
        <v>0</v>
      </c>
      <c r="DO124" s="44">
        <v>0</v>
      </c>
      <c r="DP124" s="44">
        <v>0</v>
      </c>
      <c r="DQ124" s="44">
        <v>0</v>
      </c>
      <c r="DR124" s="44">
        <v>26233.126</v>
      </c>
      <c r="DS124" s="44">
        <v>0</v>
      </c>
      <c r="DT124" s="44">
        <v>0</v>
      </c>
      <c r="DU124" s="45">
        <v>0</v>
      </c>
      <c r="DV124" s="45">
        <v>0</v>
      </c>
      <c r="DW124" s="45">
        <v>0</v>
      </c>
      <c r="DX124" s="45">
        <v>0</v>
      </c>
      <c r="DY124" s="45">
        <v>0</v>
      </c>
      <c r="EA124" s="45">
        <v>0</v>
      </c>
      <c r="EB124" s="44">
        <v>0</v>
      </c>
      <c r="EC124" s="44">
        <v>0</v>
      </c>
      <c r="ED124" s="44">
        <v>0</v>
      </c>
      <c r="EE124" s="44">
        <v>0</v>
      </c>
      <c r="EF124" s="44">
        <v>0</v>
      </c>
      <c r="EG124" s="44">
        <v>0</v>
      </c>
      <c r="EH124" s="44">
        <v>0</v>
      </c>
      <c r="EI124" s="44">
        <v>0</v>
      </c>
      <c r="EJ124" s="45">
        <v>0</v>
      </c>
      <c r="EK124" s="45">
        <v>0</v>
      </c>
      <c r="EL124" s="45">
        <v>0</v>
      </c>
      <c r="EM124" s="45">
        <v>0</v>
      </c>
      <c r="EO124" s="45">
        <v>160000</v>
      </c>
      <c r="EP124" s="44">
        <f t="shared" si="135"/>
        <v>77.67</v>
      </c>
      <c r="EQ124" s="58">
        <v>0</v>
      </c>
      <c r="ER124" s="58">
        <v>0</v>
      </c>
      <c r="ES124" s="58">
        <v>0</v>
      </c>
      <c r="ET124" s="58">
        <v>0</v>
      </c>
      <c r="EU124" s="58">
        <v>0</v>
      </c>
      <c r="EV124" s="58">
        <v>0</v>
      </c>
      <c r="EW124" s="58">
        <v>0</v>
      </c>
      <c r="EX124" s="58">
        <v>77.67</v>
      </c>
      <c r="EY124" s="58">
        <v>0</v>
      </c>
      <c r="EZ124" s="58">
        <v>0</v>
      </c>
      <c r="FA124" s="58">
        <v>0</v>
      </c>
      <c r="FB124" s="58">
        <v>0</v>
      </c>
      <c r="FC124" s="49"/>
      <c r="FE124" s="45">
        <v>40000</v>
      </c>
      <c r="FF124" s="45">
        <v>60000</v>
      </c>
      <c r="FG124" s="58">
        <v>0</v>
      </c>
      <c r="FH124" s="58">
        <v>0</v>
      </c>
      <c r="FI124" s="58">
        <v>0</v>
      </c>
      <c r="FJ124" s="58">
        <v>0</v>
      </c>
      <c r="FK124" s="58">
        <v>0</v>
      </c>
      <c r="FL124" s="58">
        <v>0</v>
      </c>
      <c r="FM124" s="58">
        <v>0</v>
      </c>
      <c r="FN124" s="58">
        <v>0</v>
      </c>
      <c r="FO124" s="58">
        <v>0</v>
      </c>
      <c r="FP124" s="58">
        <v>0</v>
      </c>
      <c r="FQ124" s="58">
        <v>0</v>
      </c>
      <c r="FR124" s="58">
        <v>0</v>
      </c>
      <c r="FS124" s="49" t="s">
        <v>297</v>
      </c>
    </row>
    <row r="125" spans="2:175" hidden="1" outlineLevel="1" x14ac:dyDescent="0.25">
      <c r="B125" s="118">
        <v>154</v>
      </c>
      <c r="C125" s="131" t="s">
        <v>298</v>
      </c>
      <c r="D125" s="107"/>
      <c r="E125" s="45">
        <v>0</v>
      </c>
      <c r="F125" s="44">
        <v>0</v>
      </c>
      <c r="G125" s="44">
        <v>0</v>
      </c>
      <c r="H125" s="44">
        <v>0</v>
      </c>
      <c r="I125" s="44">
        <v>0</v>
      </c>
      <c r="J125" s="44">
        <v>0</v>
      </c>
      <c r="K125" s="44">
        <v>0</v>
      </c>
      <c r="L125" s="44">
        <v>0</v>
      </c>
      <c r="M125" s="44">
        <v>0</v>
      </c>
      <c r="N125" s="44">
        <v>0</v>
      </c>
      <c r="O125" s="44">
        <v>0</v>
      </c>
      <c r="P125" s="44">
        <v>0</v>
      </c>
      <c r="Q125" s="44">
        <v>0</v>
      </c>
      <c r="S125" s="45">
        <v>0</v>
      </c>
      <c r="T125" s="44">
        <v>0</v>
      </c>
      <c r="U125" s="44">
        <v>0</v>
      </c>
      <c r="V125" s="44">
        <v>0</v>
      </c>
      <c r="W125" s="44">
        <v>0</v>
      </c>
      <c r="X125" s="44">
        <v>0</v>
      </c>
      <c r="Y125" s="44">
        <v>0</v>
      </c>
      <c r="Z125" s="44">
        <v>0</v>
      </c>
      <c r="AA125" s="44">
        <v>0</v>
      </c>
      <c r="AB125" s="44">
        <v>0</v>
      </c>
      <c r="AC125" s="44">
        <v>0</v>
      </c>
      <c r="AD125" s="44">
        <v>0</v>
      </c>
      <c r="AE125" s="44">
        <v>0</v>
      </c>
      <c r="AG125" s="45">
        <v>0</v>
      </c>
      <c r="AH125" s="44">
        <v>0</v>
      </c>
      <c r="AI125" s="44">
        <v>0</v>
      </c>
      <c r="AJ125" s="44">
        <v>0</v>
      </c>
      <c r="AK125" s="44">
        <v>0</v>
      </c>
      <c r="AL125" s="44">
        <v>0</v>
      </c>
      <c r="AM125" s="44">
        <v>0</v>
      </c>
      <c r="AN125" s="44">
        <v>0</v>
      </c>
      <c r="AO125" s="44">
        <v>0</v>
      </c>
      <c r="AP125" s="44">
        <v>0</v>
      </c>
      <c r="AQ125" s="44">
        <v>0</v>
      </c>
      <c r="AR125" s="44">
        <v>0</v>
      </c>
      <c r="AS125" s="44">
        <v>0</v>
      </c>
      <c r="AU125" s="45">
        <v>0</v>
      </c>
      <c r="AV125" s="44">
        <v>0</v>
      </c>
      <c r="AW125" s="44">
        <v>0</v>
      </c>
      <c r="AX125" s="44">
        <v>0</v>
      </c>
      <c r="AY125" s="44">
        <v>0</v>
      </c>
      <c r="AZ125" s="44">
        <v>0</v>
      </c>
      <c r="BA125" s="44">
        <v>0</v>
      </c>
      <c r="BB125" s="44">
        <v>0</v>
      </c>
      <c r="BC125" s="44">
        <v>0</v>
      </c>
      <c r="BD125" s="44">
        <v>0</v>
      </c>
      <c r="BE125" s="44">
        <v>0</v>
      </c>
      <c r="BF125" s="44">
        <v>0</v>
      </c>
      <c r="BG125" s="44">
        <v>0</v>
      </c>
      <c r="BI125" s="45">
        <v>0</v>
      </c>
      <c r="BJ125" s="44">
        <v>0</v>
      </c>
      <c r="BK125" s="44">
        <v>0</v>
      </c>
      <c r="BL125" s="44">
        <v>0</v>
      </c>
      <c r="BM125" s="44">
        <v>0</v>
      </c>
      <c r="BN125" s="44">
        <v>0</v>
      </c>
      <c r="BO125" s="44">
        <v>0</v>
      </c>
      <c r="BP125" s="44">
        <v>0</v>
      </c>
      <c r="BQ125" s="44">
        <v>0</v>
      </c>
      <c r="BR125" s="44">
        <v>0</v>
      </c>
      <c r="BS125" s="44">
        <v>0</v>
      </c>
      <c r="BT125" s="44">
        <v>0</v>
      </c>
      <c r="BU125" s="44">
        <v>0</v>
      </c>
      <c r="BW125" s="45">
        <v>0</v>
      </c>
      <c r="BX125" s="44">
        <v>0</v>
      </c>
      <c r="BY125" s="44">
        <v>0</v>
      </c>
      <c r="BZ125" s="44">
        <v>0</v>
      </c>
      <c r="CA125" s="44">
        <v>0</v>
      </c>
      <c r="CB125" s="44">
        <v>0</v>
      </c>
      <c r="CC125" s="44">
        <v>0</v>
      </c>
      <c r="CD125" s="44">
        <v>0</v>
      </c>
      <c r="CE125" s="44">
        <v>0</v>
      </c>
      <c r="CF125" s="44">
        <v>0</v>
      </c>
      <c r="CG125" s="44">
        <v>0</v>
      </c>
      <c r="CH125" s="44">
        <v>0</v>
      </c>
      <c r="CI125" s="44">
        <v>0</v>
      </c>
      <c r="CJ125" s="113"/>
      <c r="CK125" s="45">
        <v>0</v>
      </c>
      <c r="CL125" s="44">
        <v>0</v>
      </c>
      <c r="CM125" s="44">
        <v>0</v>
      </c>
      <c r="CN125" s="44">
        <v>0</v>
      </c>
      <c r="CO125" s="44">
        <v>0</v>
      </c>
      <c r="CP125" s="44">
        <v>0</v>
      </c>
      <c r="CQ125" s="44">
        <v>0</v>
      </c>
      <c r="CR125" s="44">
        <v>0</v>
      </c>
      <c r="CS125" s="44">
        <v>0</v>
      </c>
      <c r="CT125" s="44">
        <v>0</v>
      </c>
      <c r="CU125" s="44">
        <v>0</v>
      </c>
      <c r="CV125" s="44">
        <v>0</v>
      </c>
      <c r="CW125" s="44">
        <v>0</v>
      </c>
      <c r="CY125" s="45">
        <v>0</v>
      </c>
      <c r="CZ125" s="44">
        <v>0</v>
      </c>
      <c r="DA125" s="44">
        <v>0</v>
      </c>
      <c r="DB125" s="44">
        <v>0</v>
      </c>
      <c r="DC125" s="44">
        <v>0</v>
      </c>
      <c r="DD125" s="44">
        <v>0</v>
      </c>
      <c r="DE125" s="44">
        <v>0</v>
      </c>
      <c r="DF125" s="44">
        <v>0</v>
      </c>
      <c r="DG125" s="45">
        <v>0</v>
      </c>
      <c r="DH125" s="45">
        <v>0</v>
      </c>
      <c r="DI125" s="45">
        <v>0</v>
      </c>
      <c r="DJ125" s="45">
        <v>0</v>
      </c>
      <c r="DK125" s="45">
        <v>0</v>
      </c>
      <c r="DM125" s="45">
        <v>0</v>
      </c>
      <c r="DN125" s="44">
        <v>0</v>
      </c>
      <c r="DO125" s="44">
        <v>0</v>
      </c>
      <c r="DP125" s="44">
        <v>0</v>
      </c>
      <c r="DQ125" s="44">
        <v>0</v>
      </c>
      <c r="DR125" s="44">
        <v>0</v>
      </c>
      <c r="DS125" s="44">
        <v>0</v>
      </c>
      <c r="DT125" s="44">
        <v>0</v>
      </c>
      <c r="DU125" s="45">
        <v>0</v>
      </c>
      <c r="DV125" s="45">
        <v>0</v>
      </c>
      <c r="DW125" s="45">
        <v>0</v>
      </c>
      <c r="DX125" s="45">
        <v>0</v>
      </c>
      <c r="DY125" s="45">
        <v>0</v>
      </c>
      <c r="EA125" s="45">
        <v>0</v>
      </c>
      <c r="EB125" s="44">
        <v>0</v>
      </c>
      <c r="EC125" s="44">
        <v>0</v>
      </c>
      <c r="ED125" s="44">
        <v>0</v>
      </c>
      <c r="EE125" s="44">
        <v>0</v>
      </c>
      <c r="EF125" s="44">
        <v>0</v>
      </c>
      <c r="EG125" s="44">
        <v>0</v>
      </c>
      <c r="EH125" s="44">
        <v>0</v>
      </c>
      <c r="EI125" s="44">
        <v>0</v>
      </c>
      <c r="EJ125" s="45">
        <v>0</v>
      </c>
      <c r="EK125" s="45">
        <v>0</v>
      </c>
      <c r="EL125" s="45">
        <v>0</v>
      </c>
      <c r="EM125" s="45">
        <v>0</v>
      </c>
      <c r="EO125" s="45">
        <v>0</v>
      </c>
      <c r="EP125" s="44">
        <f t="shared" si="135"/>
        <v>0</v>
      </c>
      <c r="EQ125" s="58">
        <v>0</v>
      </c>
      <c r="ER125" s="58">
        <v>0</v>
      </c>
      <c r="ES125" s="58">
        <v>0</v>
      </c>
      <c r="ET125" s="58">
        <v>0</v>
      </c>
      <c r="EU125" s="58">
        <v>0</v>
      </c>
      <c r="EV125" s="58">
        <v>0</v>
      </c>
      <c r="EW125" s="58">
        <v>0</v>
      </c>
      <c r="EX125" s="58">
        <v>0</v>
      </c>
      <c r="EY125" s="58">
        <v>0</v>
      </c>
      <c r="EZ125" s="58">
        <v>0</v>
      </c>
      <c r="FA125" s="58">
        <v>0</v>
      </c>
      <c r="FB125" s="58">
        <v>0</v>
      </c>
      <c r="FC125" s="49"/>
      <c r="FE125" s="45">
        <v>0</v>
      </c>
      <c r="FF125" s="45">
        <v>0</v>
      </c>
      <c r="FG125" s="58">
        <v>0</v>
      </c>
      <c r="FH125" s="58">
        <v>0</v>
      </c>
      <c r="FI125" s="58">
        <v>0</v>
      </c>
      <c r="FJ125" s="58">
        <v>0</v>
      </c>
      <c r="FK125" s="58">
        <v>0</v>
      </c>
      <c r="FL125" s="58">
        <v>0</v>
      </c>
      <c r="FM125" s="58">
        <v>0</v>
      </c>
      <c r="FN125" s="58">
        <v>0</v>
      </c>
      <c r="FO125" s="58">
        <v>0</v>
      </c>
      <c r="FP125" s="58">
        <v>0</v>
      </c>
      <c r="FQ125" s="58">
        <v>0</v>
      </c>
      <c r="FR125" s="58">
        <v>0</v>
      </c>
    </row>
    <row r="126" spans="2:175" s="49" customFormat="1" collapsed="1" x14ac:dyDescent="0.25">
      <c r="B126" s="37">
        <v>10</v>
      </c>
      <c r="C126" s="122" t="s">
        <v>299</v>
      </c>
      <c r="E126" s="46">
        <v>0</v>
      </c>
      <c r="F126" s="46">
        <v>0</v>
      </c>
      <c r="G126" s="46">
        <v>0</v>
      </c>
      <c r="H126" s="46">
        <v>0</v>
      </c>
      <c r="I126" s="46">
        <v>0</v>
      </c>
      <c r="J126" s="46">
        <v>0</v>
      </c>
      <c r="K126" s="46">
        <v>0</v>
      </c>
      <c r="L126" s="46">
        <v>0</v>
      </c>
      <c r="M126" s="46">
        <v>0</v>
      </c>
      <c r="N126" s="46">
        <v>0</v>
      </c>
      <c r="O126" s="46">
        <v>0</v>
      </c>
      <c r="P126" s="46">
        <v>0</v>
      </c>
      <c r="Q126" s="46">
        <v>0</v>
      </c>
      <c r="S126" s="46">
        <v>0</v>
      </c>
      <c r="T126" s="46">
        <v>0</v>
      </c>
      <c r="U126" s="46">
        <v>0</v>
      </c>
      <c r="V126" s="46">
        <v>0</v>
      </c>
      <c r="W126" s="46">
        <v>0</v>
      </c>
      <c r="X126" s="46">
        <v>0</v>
      </c>
      <c r="Y126" s="46">
        <v>0</v>
      </c>
      <c r="Z126" s="46">
        <v>0</v>
      </c>
      <c r="AA126" s="46">
        <v>0</v>
      </c>
      <c r="AB126" s="46">
        <v>0</v>
      </c>
      <c r="AC126" s="46">
        <v>0</v>
      </c>
      <c r="AD126" s="46">
        <v>0</v>
      </c>
      <c r="AE126" s="46">
        <v>0</v>
      </c>
      <c r="AG126" s="46">
        <v>0</v>
      </c>
      <c r="AH126" s="46">
        <v>0</v>
      </c>
      <c r="AI126" s="46">
        <v>0</v>
      </c>
      <c r="AJ126" s="46">
        <v>0</v>
      </c>
      <c r="AK126" s="46">
        <v>0</v>
      </c>
      <c r="AL126" s="46">
        <v>0</v>
      </c>
      <c r="AM126" s="46">
        <v>0</v>
      </c>
      <c r="AN126" s="46">
        <v>0</v>
      </c>
      <c r="AO126" s="46">
        <v>0</v>
      </c>
      <c r="AP126" s="46">
        <v>0</v>
      </c>
      <c r="AQ126" s="46">
        <v>0</v>
      </c>
      <c r="AR126" s="46">
        <v>0</v>
      </c>
      <c r="AS126" s="46">
        <v>0</v>
      </c>
      <c r="AU126" s="46">
        <v>0</v>
      </c>
      <c r="AV126" s="46">
        <v>0</v>
      </c>
      <c r="AW126" s="46">
        <v>0</v>
      </c>
      <c r="AX126" s="46">
        <v>0</v>
      </c>
      <c r="AY126" s="46">
        <v>0</v>
      </c>
      <c r="AZ126" s="46">
        <v>0</v>
      </c>
      <c r="BA126" s="46">
        <v>0</v>
      </c>
      <c r="BB126" s="46">
        <v>0</v>
      </c>
      <c r="BC126" s="46">
        <v>0</v>
      </c>
      <c r="BD126" s="46">
        <v>0</v>
      </c>
      <c r="BE126" s="46">
        <v>0</v>
      </c>
      <c r="BF126" s="46">
        <v>0</v>
      </c>
      <c r="BG126" s="46">
        <v>0</v>
      </c>
      <c r="BI126" s="46">
        <v>6714.5879999999997</v>
      </c>
      <c r="BJ126" s="46">
        <v>0</v>
      </c>
      <c r="BK126" s="46">
        <v>0</v>
      </c>
      <c r="BL126" s="46">
        <v>0</v>
      </c>
      <c r="BM126" s="46">
        <v>0</v>
      </c>
      <c r="BN126" s="46">
        <v>0</v>
      </c>
      <c r="BO126" s="46">
        <v>0</v>
      </c>
      <c r="BP126" s="46">
        <v>0</v>
      </c>
      <c r="BQ126" s="46">
        <v>0</v>
      </c>
      <c r="BR126" s="46">
        <v>0</v>
      </c>
      <c r="BS126" s="46">
        <v>0</v>
      </c>
      <c r="BT126" s="46">
        <v>0</v>
      </c>
      <c r="BU126" s="46">
        <v>6714.5879999999997</v>
      </c>
      <c r="BW126" s="46">
        <v>1.4550000000000001</v>
      </c>
      <c r="BX126" s="46">
        <v>0</v>
      </c>
      <c r="BY126" s="46">
        <v>0</v>
      </c>
      <c r="BZ126" s="46">
        <v>0</v>
      </c>
      <c r="CA126" s="46">
        <v>0</v>
      </c>
      <c r="CB126" s="46">
        <v>0</v>
      </c>
      <c r="CC126" s="46">
        <v>0</v>
      </c>
      <c r="CD126" s="46">
        <v>0</v>
      </c>
      <c r="CE126" s="46">
        <v>0</v>
      </c>
      <c r="CF126" s="46">
        <v>1.4550000000000001</v>
      </c>
      <c r="CG126" s="46">
        <v>0</v>
      </c>
      <c r="CH126" s="46">
        <v>0</v>
      </c>
      <c r="CI126" s="46">
        <v>0</v>
      </c>
      <c r="CJ126" s="113"/>
      <c r="CK126" s="46">
        <v>19.67651</v>
      </c>
      <c r="CL126" s="46">
        <v>0</v>
      </c>
      <c r="CM126" s="46">
        <v>0</v>
      </c>
      <c r="CN126" s="46">
        <v>0</v>
      </c>
      <c r="CO126" s="46">
        <v>1.25</v>
      </c>
      <c r="CP126" s="46">
        <v>3.8919999999999999</v>
      </c>
      <c r="CQ126" s="46">
        <v>2.9420000000000002</v>
      </c>
      <c r="CR126" s="46">
        <v>6.6130000000000004</v>
      </c>
      <c r="CS126" s="46">
        <v>2.4501300000000001</v>
      </c>
      <c r="CT126" s="46">
        <v>2.5</v>
      </c>
      <c r="CU126" s="46">
        <v>1.932E-2</v>
      </c>
      <c r="CV126" s="46">
        <v>1.0059999999999999E-2</v>
      </c>
      <c r="CW126" s="46">
        <v>0</v>
      </c>
      <c r="CY126" s="46">
        <v>0</v>
      </c>
      <c r="CZ126" s="44">
        <v>0</v>
      </c>
      <c r="DA126" s="44">
        <v>0</v>
      </c>
      <c r="DB126" s="44">
        <v>0</v>
      </c>
      <c r="DC126" s="44">
        <v>0</v>
      </c>
      <c r="DD126" s="44">
        <v>0</v>
      </c>
      <c r="DE126" s="44">
        <v>0</v>
      </c>
      <c r="DF126" s="44">
        <v>0</v>
      </c>
      <c r="DG126" s="44">
        <v>0</v>
      </c>
      <c r="DH126" s="44">
        <v>0</v>
      </c>
      <c r="DI126" s="44">
        <v>0</v>
      </c>
      <c r="DJ126" s="44">
        <v>0</v>
      </c>
      <c r="DK126" s="44">
        <v>0</v>
      </c>
      <c r="DM126" s="46">
        <v>79102.204499999993</v>
      </c>
      <c r="DN126" s="44">
        <v>0</v>
      </c>
      <c r="DO126" s="44">
        <v>0</v>
      </c>
      <c r="DP126" s="44">
        <v>0</v>
      </c>
      <c r="DQ126" s="44">
        <v>49102.2045</v>
      </c>
      <c r="DR126" s="44">
        <v>0</v>
      </c>
      <c r="DS126" s="44">
        <v>0</v>
      </c>
      <c r="DT126" s="44">
        <v>0</v>
      </c>
      <c r="DU126" s="44">
        <v>0</v>
      </c>
      <c r="DV126" s="44">
        <v>0</v>
      </c>
      <c r="DW126" s="44">
        <v>0</v>
      </c>
      <c r="DX126" s="44">
        <v>0</v>
      </c>
      <c r="DY126" s="44">
        <v>30000</v>
      </c>
      <c r="EA126" s="46">
        <v>0</v>
      </c>
      <c r="EB126" s="44">
        <v>0</v>
      </c>
      <c r="EC126" s="44">
        <v>0</v>
      </c>
      <c r="ED126" s="44">
        <v>0</v>
      </c>
      <c r="EE126" s="44">
        <v>0</v>
      </c>
      <c r="EF126" s="44">
        <v>0</v>
      </c>
      <c r="EG126" s="44">
        <v>0</v>
      </c>
      <c r="EH126" s="44">
        <v>0</v>
      </c>
      <c r="EI126" s="44">
        <v>0</v>
      </c>
      <c r="EJ126" s="44">
        <v>0</v>
      </c>
      <c r="EK126" s="44">
        <v>0</v>
      </c>
      <c r="EL126" s="44">
        <v>0</v>
      </c>
      <c r="EM126" s="44">
        <v>0</v>
      </c>
      <c r="EO126" s="46">
        <f>SUM(EO127:EO129)</f>
        <v>90000</v>
      </c>
      <c r="EP126" s="46">
        <f>SUM(EP127:EP129)</f>
        <v>12687.948329999999</v>
      </c>
      <c r="EQ126" s="46">
        <f t="shared" ref="EQ126:FB126" si="179">SUM(EQ127:EQ129)</f>
        <v>0</v>
      </c>
      <c r="ER126" s="46">
        <f t="shared" si="179"/>
        <v>0</v>
      </c>
      <c r="ES126" s="46">
        <f t="shared" si="179"/>
        <v>0</v>
      </c>
      <c r="ET126" s="46">
        <f t="shared" si="179"/>
        <v>0</v>
      </c>
      <c r="EU126" s="46">
        <f t="shared" si="179"/>
        <v>0</v>
      </c>
      <c r="EV126" s="46">
        <f t="shared" si="179"/>
        <v>0</v>
      </c>
      <c r="EW126" s="46">
        <f t="shared" si="179"/>
        <v>0</v>
      </c>
      <c r="EX126" s="46">
        <f t="shared" si="179"/>
        <v>0</v>
      </c>
      <c r="EY126" s="46">
        <f t="shared" si="179"/>
        <v>12687.948329999999</v>
      </c>
      <c r="EZ126" s="46">
        <f t="shared" si="179"/>
        <v>0</v>
      </c>
      <c r="FA126" s="46">
        <f t="shared" si="179"/>
        <v>0</v>
      </c>
      <c r="FB126" s="46">
        <f t="shared" si="179"/>
        <v>0</v>
      </c>
      <c r="FC126" s="49" t="s">
        <v>300</v>
      </c>
      <c r="FE126" s="46">
        <f>SUM(FE127:FE129)</f>
        <v>40000</v>
      </c>
      <c r="FF126" s="46">
        <f>SUM(FF127:FF129)</f>
        <v>50000</v>
      </c>
      <c r="FG126" s="46">
        <f t="shared" ref="FG126" si="180">SUM(FG127:FG129)</f>
        <v>0</v>
      </c>
      <c r="FH126" s="46">
        <f t="shared" ref="FH126" si="181">SUM(FH127:FH129)</f>
        <v>0</v>
      </c>
      <c r="FI126" s="46">
        <f t="shared" ref="FI126" si="182">SUM(FI127:FI129)</f>
        <v>0</v>
      </c>
      <c r="FJ126" s="46">
        <f t="shared" ref="FJ126" si="183">SUM(FJ127:FJ129)</f>
        <v>0</v>
      </c>
      <c r="FK126" s="46">
        <f t="shared" ref="FK126" si="184">SUM(FK127:FK129)</f>
        <v>0</v>
      </c>
      <c r="FL126" s="46">
        <f t="shared" ref="FL126" si="185">SUM(FL127:FL129)</f>
        <v>0</v>
      </c>
      <c r="FM126" s="46">
        <f t="shared" ref="FM126" si="186">SUM(FM127:FM129)</f>
        <v>0</v>
      </c>
      <c r="FN126" s="46">
        <f t="shared" ref="FN126" si="187">SUM(FN127:FN129)</f>
        <v>0</v>
      </c>
      <c r="FO126" s="46">
        <f t="shared" ref="FO126" si="188">SUM(FO127:FO129)</f>
        <v>0</v>
      </c>
      <c r="FP126" s="46">
        <f t="shared" ref="FP126" si="189">SUM(FP127:FP129)</f>
        <v>0</v>
      </c>
      <c r="FQ126" s="46">
        <f t="shared" ref="FQ126" si="190">SUM(FQ127:FQ129)</f>
        <v>0</v>
      </c>
      <c r="FR126" s="46">
        <f t="shared" ref="FR126" si="191">SUM(FR127:FR129)</f>
        <v>0</v>
      </c>
      <c r="FS126" s="49" t="s">
        <v>301</v>
      </c>
    </row>
    <row r="127" spans="2:175" hidden="1" outlineLevel="1" x14ac:dyDescent="0.25">
      <c r="B127" s="118">
        <v>146</v>
      </c>
      <c r="C127" s="131" t="s">
        <v>302</v>
      </c>
      <c r="D127" s="107"/>
      <c r="E127" s="45">
        <v>0</v>
      </c>
      <c r="F127" s="44">
        <v>0</v>
      </c>
      <c r="G127" s="44">
        <v>0</v>
      </c>
      <c r="H127" s="44">
        <v>0</v>
      </c>
      <c r="I127" s="44">
        <v>0</v>
      </c>
      <c r="J127" s="44">
        <v>0</v>
      </c>
      <c r="K127" s="44">
        <v>0</v>
      </c>
      <c r="L127" s="44">
        <v>0</v>
      </c>
      <c r="M127" s="44">
        <v>0</v>
      </c>
      <c r="N127" s="44">
        <v>0</v>
      </c>
      <c r="O127" s="44">
        <v>0</v>
      </c>
      <c r="P127" s="44">
        <v>0</v>
      </c>
      <c r="Q127" s="44">
        <v>0</v>
      </c>
      <c r="S127" s="45">
        <v>0</v>
      </c>
      <c r="T127" s="44">
        <v>0</v>
      </c>
      <c r="U127" s="44">
        <v>0</v>
      </c>
      <c r="V127" s="44">
        <v>0</v>
      </c>
      <c r="W127" s="44">
        <v>0</v>
      </c>
      <c r="X127" s="44">
        <v>0</v>
      </c>
      <c r="Y127" s="44">
        <v>0</v>
      </c>
      <c r="Z127" s="44">
        <v>0</v>
      </c>
      <c r="AA127" s="44">
        <v>0</v>
      </c>
      <c r="AB127" s="44">
        <v>0</v>
      </c>
      <c r="AC127" s="44">
        <v>0</v>
      </c>
      <c r="AD127" s="44">
        <v>0</v>
      </c>
      <c r="AE127" s="44">
        <v>0</v>
      </c>
      <c r="AG127" s="45">
        <v>0</v>
      </c>
      <c r="AH127" s="44">
        <v>0</v>
      </c>
      <c r="AI127" s="44">
        <v>0</v>
      </c>
      <c r="AJ127" s="44">
        <v>0</v>
      </c>
      <c r="AK127" s="44">
        <v>0</v>
      </c>
      <c r="AL127" s="44">
        <v>0</v>
      </c>
      <c r="AM127" s="44">
        <v>0</v>
      </c>
      <c r="AN127" s="44">
        <v>0</v>
      </c>
      <c r="AO127" s="44">
        <v>0</v>
      </c>
      <c r="AP127" s="44">
        <v>0</v>
      </c>
      <c r="AQ127" s="44">
        <v>0</v>
      </c>
      <c r="AR127" s="44">
        <v>0</v>
      </c>
      <c r="AS127" s="44">
        <v>0</v>
      </c>
      <c r="AU127" s="45">
        <v>0</v>
      </c>
      <c r="AV127" s="44">
        <v>0</v>
      </c>
      <c r="AW127" s="44">
        <v>0</v>
      </c>
      <c r="AX127" s="44">
        <v>0</v>
      </c>
      <c r="AY127" s="44">
        <v>0</v>
      </c>
      <c r="AZ127" s="44">
        <v>0</v>
      </c>
      <c r="BA127" s="44">
        <v>0</v>
      </c>
      <c r="BB127" s="44">
        <v>0</v>
      </c>
      <c r="BC127" s="44">
        <v>0</v>
      </c>
      <c r="BD127" s="44">
        <v>0</v>
      </c>
      <c r="BE127" s="44">
        <v>0</v>
      </c>
      <c r="BF127" s="44">
        <v>0</v>
      </c>
      <c r="BG127" s="44">
        <v>0</v>
      </c>
      <c r="BI127" s="45">
        <v>0</v>
      </c>
      <c r="BJ127" s="44">
        <v>0</v>
      </c>
      <c r="BK127" s="44">
        <v>0</v>
      </c>
      <c r="BL127" s="44">
        <v>0</v>
      </c>
      <c r="BM127" s="44">
        <v>0</v>
      </c>
      <c r="BN127" s="44">
        <v>0</v>
      </c>
      <c r="BO127" s="44">
        <v>0</v>
      </c>
      <c r="BP127" s="44">
        <v>0</v>
      </c>
      <c r="BQ127" s="44">
        <v>0</v>
      </c>
      <c r="BR127" s="44">
        <v>0</v>
      </c>
      <c r="BS127" s="44">
        <v>0</v>
      </c>
      <c r="BT127" s="44">
        <v>0</v>
      </c>
      <c r="BU127" s="44">
        <v>0</v>
      </c>
      <c r="BW127" s="45">
        <v>0</v>
      </c>
      <c r="BX127" s="44">
        <v>0</v>
      </c>
      <c r="BY127" s="44">
        <v>0</v>
      </c>
      <c r="BZ127" s="44">
        <v>0</v>
      </c>
      <c r="CA127" s="44">
        <v>0</v>
      </c>
      <c r="CB127" s="44">
        <v>0</v>
      </c>
      <c r="CC127" s="44">
        <v>0</v>
      </c>
      <c r="CD127" s="44">
        <v>0</v>
      </c>
      <c r="CE127" s="44">
        <v>0</v>
      </c>
      <c r="CF127" s="44">
        <v>0</v>
      </c>
      <c r="CG127" s="44">
        <v>0</v>
      </c>
      <c r="CH127" s="44">
        <v>0</v>
      </c>
      <c r="CI127" s="44">
        <v>0</v>
      </c>
      <c r="CJ127" s="113"/>
      <c r="CK127" s="45">
        <v>19.67651</v>
      </c>
      <c r="CL127" s="44">
        <v>0</v>
      </c>
      <c r="CM127" s="44">
        <v>0</v>
      </c>
      <c r="CN127" s="44">
        <v>0</v>
      </c>
      <c r="CO127" s="44">
        <v>1.25</v>
      </c>
      <c r="CP127" s="44">
        <v>3.8919999999999999</v>
      </c>
      <c r="CQ127" s="44">
        <v>2.9420000000000002</v>
      </c>
      <c r="CR127" s="44">
        <v>6.6130000000000004</v>
      </c>
      <c r="CS127" s="44">
        <v>2.4501300000000001</v>
      </c>
      <c r="CT127" s="44">
        <v>2.5</v>
      </c>
      <c r="CU127" s="44">
        <v>1.932E-2</v>
      </c>
      <c r="CV127" s="44">
        <v>1.0059999999999999E-2</v>
      </c>
      <c r="CW127" s="44">
        <v>0</v>
      </c>
      <c r="CY127" s="45">
        <v>0</v>
      </c>
      <c r="CZ127" s="44">
        <v>0</v>
      </c>
      <c r="DA127" s="44">
        <v>0</v>
      </c>
      <c r="DB127" s="44">
        <v>0</v>
      </c>
      <c r="DC127" s="44">
        <v>0</v>
      </c>
      <c r="DD127" s="44">
        <v>0</v>
      </c>
      <c r="DE127" s="44">
        <v>0</v>
      </c>
      <c r="DF127" s="44">
        <v>0</v>
      </c>
      <c r="DG127" s="45">
        <v>0</v>
      </c>
      <c r="DH127" s="45">
        <v>0</v>
      </c>
      <c r="DI127" s="45">
        <v>0</v>
      </c>
      <c r="DJ127" s="45">
        <v>0</v>
      </c>
      <c r="DK127" s="45">
        <v>0</v>
      </c>
      <c r="DM127" s="45">
        <v>0</v>
      </c>
      <c r="DN127" s="44">
        <v>0</v>
      </c>
      <c r="DO127" s="44">
        <v>0</v>
      </c>
      <c r="DP127" s="44">
        <v>0</v>
      </c>
      <c r="DQ127" s="44">
        <v>0</v>
      </c>
      <c r="DR127" s="44">
        <v>0</v>
      </c>
      <c r="DS127" s="44">
        <v>0</v>
      </c>
      <c r="DT127" s="44">
        <v>0</v>
      </c>
      <c r="DU127" s="45">
        <v>0</v>
      </c>
      <c r="DV127" s="45">
        <v>0</v>
      </c>
      <c r="DW127" s="45">
        <v>0</v>
      </c>
      <c r="DX127" s="45">
        <v>0</v>
      </c>
      <c r="DY127" s="45">
        <v>0</v>
      </c>
      <c r="EA127" s="45">
        <v>0</v>
      </c>
      <c r="EB127" s="44">
        <v>0</v>
      </c>
      <c r="EC127" s="44">
        <v>0</v>
      </c>
      <c r="ED127" s="44">
        <v>0</v>
      </c>
      <c r="EE127" s="44">
        <v>0</v>
      </c>
      <c r="EF127" s="44">
        <v>0</v>
      </c>
      <c r="EG127" s="44">
        <v>0</v>
      </c>
      <c r="EH127" s="44">
        <v>0</v>
      </c>
      <c r="EI127" s="44">
        <v>0</v>
      </c>
      <c r="EJ127" s="45">
        <v>0</v>
      </c>
      <c r="EK127" s="45">
        <v>0</v>
      </c>
      <c r="EL127" s="45">
        <v>0</v>
      </c>
      <c r="EM127" s="45">
        <v>0</v>
      </c>
      <c r="EO127" s="45">
        <v>0</v>
      </c>
      <c r="EP127" s="44">
        <f t="shared" si="135"/>
        <v>0</v>
      </c>
      <c r="EQ127" s="58">
        <v>0</v>
      </c>
      <c r="ER127" s="58">
        <v>0</v>
      </c>
      <c r="ES127" s="58">
        <v>0</v>
      </c>
      <c r="ET127" s="58">
        <v>0</v>
      </c>
      <c r="EU127" s="58">
        <v>0</v>
      </c>
      <c r="EV127" s="58">
        <v>0</v>
      </c>
      <c r="EW127" s="58">
        <v>0</v>
      </c>
      <c r="EX127" s="58">
        <v>0</v>
      </c>
      <c r="EY127" s="58">
        <v>0</v>
      </c>
      <c r="EZ127" s="58">
        <v>0</v>
      </c>
      <c r="FA127" s="58">
        <v>0</v>
      </c>
      <c r="FB127" s="58">
        <v>0</v>
      </c>
      <c r="FC127" s="49"/>
      <c r="FE127" s="45">
        <v>0</v>
      </c>
      <c r="FF127" s="45">
        <v>0</v>
      </c>
      <c r="FG127" s="58">
        <v>0</v>
      </c>
      <c r="FH127" s="58">
        <v>0</v>
      </c>
      <c r="FI127" s="58">
        <v>0</v>
      </c>
      <c r="FJ127" s="58">
        <v>0</v>
      </c>
      <c r="FK127" s="58">
        <v>0</v>
      </c>
      <c r="FL127" s="58">
        <v>0</v>
      </c>
      <c r="FM127" s="58">
        <v>0</v>
      </c>
      <c r="FN127" s="58">
        <v>0</v>
      </c>
      <c r="FO127" s="58">
        <v>0</v>
      </c>
      <c r="FP127" s="58">
        <v>0</v>
      </c>
      <c r="FQ127" s="58">
        <v>0</v>
      </c>
      <c r="FR127" s="58">
        <v>0</v>
      </c>
    </row>
    <row r="128" spans="2:175" hidden="1" outlineLevel="1" x14ac:dyDescent="0.25">
      <c r="B128" s="118">
        <v>147</v>
      </c>
      <c r="C128" s="131" t="s">
        <v>303</v>
      </c>
      <c r="D128" s="107"/>
      <c r="E128" s="45">
        <v>0</v>
      </c>
      <c r="F128" s="44">
        <v>0</v>
      </c>
      <c r="G128" s="44">
        <v>0</v>
      </c>
      <c r="H128" s="44">
        <v>0</v>
      </c>
      <c r="I128" s="44">
        <v>0</v>
      </c>
      <c r="J128" s="44">
        <v>0</v>
      </c>
      <c r="K128" s="44">
        <v>0</v>
      </c>
      <c r="L128" s="44">
        <v>0</v>
      </c>
      <c r="M128" s="44">
        <v>0</v>
      </c>
      <c r="N128" s="44">
        <v>0</v>
      </c>
      <c r="O128" s="44">
        <v>0</v>
      </c>
      <c r="P128" s="44">
        <v>0</v>
      </c>
      <c r="Q128" s="44">
        <v>0</v>
      </c>
      <c r="S128" s="45">
        <v>0</v>
      </c>
      <c r="T128" s="44">
        <v>0</v>
      </c>
      <c r="U128" s="44">
        <v>0</v>
      </c>
      <c r="V128" s="44">
        <v>0</v>
      </c>
      <c r="W128" s="44">
        <v>0</v>
      </c>
      <c r="X128" s="44">
        <v>0</v>
      </c>
      <c r="Y128" s="44">
        <v>0</v>
      </c>
      <c r="Z128" s="44">
        <v>0</v>
      </c>
      <c r="AA128" s="44">
        <v>0</v>
      </c>
      <c r="AB128" s="44">
        <v>0</v>
      </c>
      <c r="AC128" s="44">
        <v>0</v>
      </c>
      <c r="AD128" s="44">
        <v>0</v>
      </c>
      <c r="AE128" s="44">
        <v>0</v>
      </c>
      <c r="AG128" s="45">
        <v>0</v>
      </c>
      <c r="AH128" s="44">
        <v>0</v>
      </c>
      <c r="AI128" s="44">
        <v>0</v>
      </c>
      <c r="AJ128" s="44">
        <v>0</v>
      </c>
      <c r="AK128" s="44">
        <v>0</v>
      </c>
      <c r="AL128" s="44">
        <v>0</v>
      </c>
      <c r="AM128" s="44">
        <v>0</v>
      </c>
      <c r="AN128" s="44">
        <v>0</v>
      </c>
      <c r="AO128" s="44">
        <v>0</v>
      </c>
      <c r="AP128" s="44">
        <v>0</v>
      </c>
      <c r="AQ128" s="44">
        <v>0</v>
      </c>
      <c r="AR128" s="44">
        <v>0</v>
      </c>
      <c r="AS128" s="44">
        <v>0</v>
      </c>
      <c r="AU128" s="45">
        <v>0</v>
      </c>
      <c r="AV128" s="44">
        <v>0</v>
      </c>
      <c r="AW128" s="44">
        <v>0</v>
      </c>
      <c r="AX128" s="44">
        <v>0</v>
      </c>
      <c r="AY128" s="44">
        <v>0</v>
      </c>
      <c r="AZ128" s="44">
        <v>0</v>
      </c>
      <c r="BA128" s="44">
        <v>0</v>
      </c>
      <c r="BB128" s="44">
        <v>0</v>
      </c>
      <c r="BC128" s="44">
        <v>0</v>
      </c>
      <c r="BD128" s="44">
        <v>0</v>
      </c>
      <c r="BE128" s="44">
        <v>0</v>
      </c>
      <c r="BF128" s="44">
        <v>0</v>
      </c>
      <c r="BG128" s="44">
        <v>0</v>
      </c>
      <c r="BI128" s="45">
        <v>0</v>
      </c>
      <c r="BJ128" s="44">
        <v>0</v>
      </c>
      <c r="BK128" s="44">
        <v>0</v>
      </c>
      <c r="BL128" s="44">
        <v>0</v>
      </c>
      <c r="BM128" s="44">
        <v>0</v>
      </c>
      <c r="BN128" s="44">
        <v>0</v>
      </c>
      <c r="BO128" s="44">
        <v>0</v>
      </c>
      <c r="BP128" s="44">
        <v>0</v>
      </c>
      <c r="BQ128" s="44">
        <v>0</v>
      </c>
      <c r="BR128" s="44">
        <v>0</v>
      </c>
      <c r="BS128" s="44">
        <v>0</v>
      </c>
      <c r="BT128" s="44">
        <v>0</v>
      </c>
      <c r="BU128" s="44">
        <v>0</v>
      </c>
      <c r="BW128" s="45">
        <v>0</v>
      </c>
      <c r="BX128" s="44">
        <v>0</v>
      </c>
      <c r="BY128" s="44">
        <v>0</v>
      </c>
      <c r="BZ128" s="44">
        <v>0</v>
      </c>
      <c r="CA128" s="44">
        <v>0</v>
      </c>
      <c r="CB128" s="44">
        <v>0</v>
      </c>
      <c r="CC128" s="44">
        <v>0</v>
      </c>
      <c r="CD128" s="44">
        <v>0</v>
      </c>
      <c r="CE128" s="44">
        <v>0</v>
      </c>
      <c r="CF128" s="44">
        <v>0</v>
      </c>
      <c r="CG128" s="44">
        <v>0</v>
      </c>
      <c r="CH128" s="44">
        <v>0</v>
      </c>
      <c r="CI128" s="44">
        <v>0</v>
      </c>
      <c r="CJ128" s="113"/>
      <c r="CK128" s="45">
        <v>0</v>
      </c>
      <c r="CL128" s="44">
        <v>0</v>
      </c>
      <c r="CM128" s="44">
        <v>0</v>
      </c>
      <c r="CN128" s="44">
        <v>0</v>
      </c>
      <c r="CO128" s="44">
        <v>0</v>
      </c>
      <c r="CP128" s="44">
        <v>0</v>
      </c>
      <c r="CQ128" s="44">
        <v>0</v>
      </c>
      <c r="CR128" s="44">
        <v>0</v>
      </c>
      <c r="CS128" s="44">
        <v>0</v>
      </c>
      <c r="CT128" s="44">
        <v>0</v>
      </c>
      <c r="CU128" s="44">
        <v>0</v>
      </c>
      <c r="CV128" s="44">
        <v>0</v>
      </c>
      <c r="CW128" s="44">
        <v>0</v>
      </c>
      <c r="CY128" s="45">
        <v>0</v>
      </c>
      <c r="CZ128" s="44">
        <v>0</v>
      </c>
      <c r="DA128" s="44">
        <v>0</v>
      </c>
      <c r="DB128" s="44">
        <v>0</v>
      </c>
      <c r="DC128" s="44">
        <v>0</v>
      </c>
      <c r="DD128" s="44">
        <v>0</v>
      </c>
      <c r="DE128" s="44">
        <v>0</v>
      </c>
      <c r="DF128" s="44">
        <v>0</v>
      </c>
      <c r="DG128" s="45">
        <v>0</v>
      </c>
      <c r="DH128" s="45">
        <v>0</v>
      </c>
      <c r="DI128" s="45">
        <v>0</v>
      </c>
      <c r="DJ128" s="45">
        <v>0</v>
      </c>
      <c r="DK128" s="45">
        <v>0</v>
      </c>
      <c r="DM128" s="45">
        <v>0</v>
      </c>
      <c r="DN128" s="44">
        <v>0</v>
      </c>
      <c r="DO128" s="44">
        <v>0</v>
      </c>
      <c r="DP128" s="44">
        <v>0</v>
      </c>
      <c r="DQ128" s="44">
        <v>0</v>
      </c>
      <c r="DR128" s="44">
        <v>0</v>
      </c>
      <c r="DS128" s="44">
        <v>0</v>
      </c>
      <c r="DT128" s="44">
        <v>0</v>
      </c>
      <c r="DU128" s="45">
        <v>0</v>
      </c>
      <c r="DV128" s="45">
        <v>0</v>
      </c>
      <c r="DW128" s="45">
        <v>0</v>
      </c>
      <c r="DX128" s="45">
        <v>0</v>
      </c>
      <c r="DY128" s="45">
        <v>0</v>
      </c>
      <c r="EA128" s="45">
        <v>0</v>
      </c>
      <c r="EB128" s="44">
        <v>0</v>
      </c>
      <c r="EC128" s="44">
        <v>0</v>
      </c>
      <c r="ED128" s="44">
        <v>0</v>
      </c>
      <c r="EE128" s="44">
        <v>0</v>
      </c>
      <c r="EF128" s="44">
        <v>0</v>
      </c>
      <c r="EG128" s="44">
        <v>0</v>
      </c>
      <c r="EH128" s="44">
        <v>0</v>
      </c>
      <c r="EI128" s="44">
        <v>0</v>
      </c>
      <c r="EJ128" s="45">
        <v>0</v>
      </c>
      <c r="EK128" s="45">
        <v>0</v>
      </c>
      <c r="EL128" s="45">
        <v>0</v>
      </c>
      <c r="EM128" s="45">
        <v>0</v>
      </c>
      <c r="EO128" s="45">
        <v>0</v>
      </c>
      <c r="EP128" s="44">
        <f t="shared" si="135"/>
        <v>0</v>
      </c>
      <c r="EQ128" s="58">
        <v>0</v>
      </c>
      <c r="ER128" s="58">
        <v>0</v>
      </c>
      <c r="ES128" s="58">
        <v>0</v>
      </c>
      <c r="ET128" s="58">
        <v>0</v>
      </c>
      <c r="EU128" s="58">
        <v>0</v>
      </c>
      <c r="EV128" s="58">
        <v>0</v>
      </c>
      <c r="EW128" s="58">
        <v>0</v>
      </c>
      <c r="EX128" s="58">
        <v>0</v>
      </c>
      <c r="EY128" s="58">
        <v>0</v>
      </c>
      <c r="EZ128" s="58">
        <v>0</v>
      </c>
      <c r="FA128" s="58">
        <v>0</v>
      </c>
      <c r="FB128" s="58">
        <v>0</v>
      </c>
      <c r="FC128" s="49"/>
      <c r="FE128" s="45">
        <v>0</v>
      </c>
      <c r="FF128" s="45">
        <v>0</v>
      </c>
      <c r="FG128" s="58">
        <v>0</v>
      </c>
      <c r="FH128" s="58">
        <v>0</v>
      </c>
      <c r="FI128" s="58">
        <v>0</v>
      </c>
      <c r="FJ128" s="58">
        <v>0</v>
      </c>
      <c r="FK128" s="58">
        <v>0</v>
      </c>
      <c r="FL128" s="58">
        <v>0</v>
      </c>
      <c r="FM128" s="58">
        <v>0</v>
      </c>
      <c r="FN128" s="58">
        <v>0</v>
      </c>
      <c r="FO128" s="58">
        <v>0</v>
      </c>
      <c r="FP128" s="58">
        <v>0</v>
      </c>
      <c r="FQ128" s="58">
        <v>0</v>
      </c>
      <c r="FR128" s="58">
        <v>0</v>
      </c>
    </row>
    <row r="129" spans="2:174" hidden="1" outlineLevel="1" x14ac:dyDescent="0.25">
      <c r="B129" s="118">
        <v>148</v>
      </c>
      <c r="C129" s="131" t="s">
        <v>304</v>
      </c>
      <c r="D129" s="107"/>
      <c r="E129" s="45">
        <v>0</v>
      </c>
      <c r="F129" s="44">
        <v>0</v>
      </c>
      <c r="G129" s="44">
        <v>0</v>
      </c>
      <c r="H129" s="44">
        <v>0</v>
      </c>
      <c r="I129" s="44">
        <v>0</v>
      </c>
      <c r="J129" s="44">
        <v>0</v>
      </c>
      <c r="K129" s="44">
        <v>0</v>
      </c>
      <c r="L129" s="44">
        <v>0</v>
      </c>
      <c r="M129" s="44">
        <v>0</v>
      </c>
      <c r="N129" s="44">
        <v>0</v>
      </c>
      <c r="O129" s="44">
        <v>0</v>
      </c>
      <c r="P129" s="44">
        <v>0</v>
      </c>
      <c r="Q129" s="44">
        <v>0</v>
      </c>
      <c r="S129" s="45">
        <v>0</v>
      </c>
      <c r="T129" s="44">
        <v>0</v>
      </c>
      <c r="U129" s="44">
        <v>0</v>
      </c>
      <c r="V129" s="44">
        <v>0</v>
      </c>
      <c r="W129" s="44">
        <v>0</v>
      </c>
      <c r="X129" s="44">
        <v>0</v>
      </c>
      <c r="Y129" s="44">
        <v>0</v>
      </c>
      <c r="Z129" s="44">
        <v>0</v>
      </c>
      <c r="AA129" s="44">
        <v>0</v>
      </c>
      <c r="AB129" s="44">
        <v>0</v>
      </c>
      <c r="AC129" s="44">
        <v>0</v>
      </c>
      <c r="AD129" s="44">
        <v>0</v>
      </c>
      <c r="AE129" s="44">
        <v>0</v>
      </c>
      <c r="AG129" s="45">
        <v>0</v>
      </c>
      <c r="AH129" s="44">
        <v>0</v>
      </c>
      <c r="AI129" s="44">
        <v>0</v>
      </c>
      <c r="AJ129" s="44">
        <v>0</v>
      </c>
      <c r="AK129" s="44">
        <v>0</v>
      </c>
      <c r="AL129" s="44">
        <v>0</v>
      </c>
      <c r="AM129" s="44">
        <v>0</v>
      </c>
      <c r="AN129" s="44">
        <v>0</v>
      </c>
      <c r="AO129" s="44">
        <v>0</v>
      </c>
      <c r="AP129" s="44">
        <v>0</v>
      </c>
      <c r="AQ129" s="44">
        <v>0</v>
      </c>
      <c r="AR129" s="44">
        <v>0</v>
      </c>
      <c r="AS129" s="44">
        <v>0</v>
      </c>
      <c r="AU129" s="45">
        <v>0</v>
      </c>
      <c r="AV129" s="44">
        <v>0</v>
      </c>
      <c r="AW129" s="44">
        <v>0</v>
      </c>
      <c r="AX129" s="44">
        <v>0</v>
      </c>
      <c r="AY129" s="44">
        <v>0</v>
      </c>
      <c r="AZ129" s="44">
        <v>0</v>
      </c>
      <c r="BA129" s="44">
        <v>0</v>
      </c>
      <c r="BB129" s="44">
        <v>0</v>
      </c>
      <c r="BC129" s="44">
        <v>0</v>
      </c>
      <c r="BD129" s="44">
        <v>0</v>
      </c>
      <c r="BE129" s="44">
        <v>0</v>
      </c>
      <c r="BF129" s="44">
        <v>0</v>
      </c>
      <c r="BG129" s="44">
        <v>0</v>
      </c>
      <c r="BI129" s="45">
        <v>6714.5879999999997</v>
      </c>
      <c r="BJ129" s="44">
        <v>0</v>
      </c>
      <c r="BK129" s="44">
        <v>0</v>
      </c>
      <c r="BL129" s="44">
        <v>0</v>
      </c>
      <c r="BM129" s="44">
        <v>0</v>
      </c>
      <c r="BN129" s="44">
        <v>0</v>
      </c>
      <c r="BO129" s="44">
        <v>0</v>
      </c>
      <c r="BP129" s="44">
        <v>0</v>
      </c>
      <c r="BQ129" s="44">
        <v>0</v>
      </c>
      <c r="BR129" s="44">
        <v>0</v>
      </c>
      <c r="BS129" s="44">
        <v>0</v>
      </c>
      <c r="BT129" s="44">
        <v>0</v>
      </c>
      <c r="BU129" s="44">
        <v>6714.5879999999997</v>
      </c>
      <c r="BW129" s="45">
        <v>1.4550000000000001</v>
      </c>
      <c r="BX129" s="44">
        <v>0</v>
      </c>
      <c r="BY129" s="44">
        <v>0</v>
      </c>
      <c r="BZ129" s="44">
        <v>0</v>
      </c>
      <c r="CA129" s="44">
        <v>0</v>
      </c>
      <c r="CB129" s="44">
        <v>0</v>
      </c>
      <c r="CC129" s="44">
        <v>0</v>
      </c>
      <c r="CD129" s="44">
        <v>0</v>
      </c>
      <c r="CE129" s="44">
        <v>0</v>
      </c>
      <c r="CF129" s="44">
        <v>1.4550000000000001</v>
      </c>
      <c r="CG129" s="44">
        <v>0</v>
      </c>
      <c r="CH129" s="44">
        <v>0</v>
      </c>
      <c r="CI129" s="44">
        <v>0</v>
      </c>
      <c r="CJ129" s="113"/>
      <c r="CK129" s="45">
        <v>0</v>
      </c>
      <c r="CL129" s="44">
        <v>0</v>
      </c>
      <c r="CM129" s="44">
        <v>0</v>
      </c>
      <c r="CN129" s="44">
        <v>0</v>
      </c>
      <c r="CO129" s="44">
        <v>0</v>
      </c>
      <c r="CP129" s="44">
        <v>0</v>
      </c>
      <c r="CQ129" s="44">
        <v>0</v>
      </c>
      <c r="CR129" s="44">
        <v>0</v>
      </c>
      <c r="CS129" s="44">
        <v>0</v>
      </c>
      <c r="CT129" s="44">
        <v>0</v>
      </c>
      <c r="CU129" s="44">
        <v>0</v>
      </c>
      <c r="CV129" s="44">
        <v>0</v>
      </c>
      <c r="CW129" s="44">
        <v>0</v>
      </c>
      <c r="CY129" s="45">
        <v>0</v>
      </c>
      <c r="CZ129" s="44">
        <v>0</v>
      </c>
      <c r="DA129" s="44">
        <v>0</v>
      </c>
      <c r="DB129" s="44">
        <v>0</v>
      </c>
      <c r="DC129" s="44">
        <v>0</v>
      </c>
      <c r="DD129" s="44">
        <v>0</v>
      </c>
      <c r="DE129" s="44">
        <v>0</v>
      </c>
      <c r="DF129" s="44">
        <v>0</v>
      </c>
      <c r="DG129" s="45">
        <v>0</v>
      </c>
      <c r="DH129" s="45">
        <v>0</v>
      </c>
      <c r="DI129" s="45">
        <v>0</v>
      </c>
      <c r="DJ129" s="45">
        <v>0</v>
      </c>
      <c r="DK129" s="45">
        <v>0</v>
      </c>
      <c r="DM129" s="45">
        <v>79102.204499999993</v>
      </c>
      <c r="DN129" s="44">
        <v>0</v>
      </c>
      <c r="DO129" s="44">
        <v>0</v>
      </c>
      <c r="DP129" s="44">
        <v>0</v>
      </c>
      <c r="DQ129" s="44">
        <v>49102.2045</v>
      </c>
      <c r="DR129" s="44">
        <v>0</v>
      </c>
      <c r="DS129" s="44">
        <v>0</v>
      </c>
      <c r="DT129" s="44">
        <v>0</v>
      </c>
      <c r="DU129" s="45">
        <v>0</v>
      </c>
      <c r="DV129" s="45">
        <v>0</v>
      </c>
      <c r="DW129" s="45">
        <v>0</v>
      </c>
      <c r="DX129" s="45">
        <v>0</v>
      </c>
      <c r="DY129" s="45">
        <v>30000</v>
      </c>
      <c r="EA129" s="45">
        <v>0</v>
      </c>
      <c r="EB129" s="44">
        <v>0</v>
      </c>
      <c r="EC129" s="44">
        <v>0</v>
      </c>
      <c r="ED129" s="44">
        <v>0</v>
      </c>
      <c r="EE129" s="44">
        <v>0</v>
      </c>
      <c r="EF129" s="44">
        <v>0</v>
      </c>
      <c r="EG129" s="44">
        <v>0</v>
      </c>
      <c r="EH129" s="44">
        <v>0</v>
      </c>
      <c r="EI129" s="44">
        <v>0</v>
      </c>
      <c r="EJ129" s="45">
        <v>0</v>
      </c>
      <c r="EK129" s="45">
        <v>0</v>
      </c>
      <c r="EL129" s="45">
        <v>0</v>
      </c>
      <c r="EM129" s="45">
        <v>0</v>
      </c>
      <c r="EO129" s="45">
        <v>90000</v>
      </c>
      <c r="EP129" s="44">
        <f t="shared" si="135"/>
        <v>12687.948329999999</v>
      </c>
      <c r="EQ129" s="58">
        <v>0</v>
      </c>
      <c r="ER129" s="58">
        <v>0</v>
      </c>
      <c r="ES129" s="58">
        <v>0</v>
      </c>
      <c r="ET129" s="58">
        <v>0</v>
      </c>
      <c r="EU129" s="58">
        <v>0</v>
      </c>
      <c r="EV129" s="58">
        <v>0</v>
      </c>
      <c r="EW129" s="58">
        <v>0</v>
      </c>
      <c r="EX129" s="58">
        <v>0</v>
      </c>
      <c r="EY129" s="58">
        <v>12687.948329999999</v>
      </c>
      <c r="EZ129" s="58">
        <v>0</v>
      </c>
      <c r="FA129" s="58">
        <v>0</v>
      </c>
      <c r="FB129" s="58">
        <v>0</v>
      </c>
      <c r="FC129" s="49"/>
      <c r="FE129" s="45">
        <v>40000</v>
      </c>
      <c r="FF129" s="45">
        <v>50000</v>
      </c>
      <c r="FG129" s="58">
        <v>0</v>
      </c>
      <c r="FH129" s="58">
        <v>0</v>
      </c>
      <c r="FI129" s="58">
        <v>0</v>
      </c>
      <c r="FJ129" s="58">
        <v>0</v>
      </c>
      <c r="FK129" s="58">
        <v>0</v>
      </c>
      <c r="FL129" s="58">
        <v>0</v>
      </c>
      <c r="FM129" s="58">
        <v>0</v>
      </c>
      <c r="FN129" s="58">
        <v>0</v>
      </c>
      <c r="FO129" s="58">
        <v>0</v>
      </c>
      <c r="FP129" s="58">
        <v>0</v>
      </c>
      <c r="FQ129" s="58">
        <v>0</v>
      </c>
      <c r="FR129" s="58">
        <v>0</v>
      </c>
    </row>
    <row r="130" spans="2:174" collapsed="1" x14ac:dyDescent="0.25">
      <c r="C130" s="49"/>
      <c r="D130" s="49"/>
      <c r="E130" s="47"/>
      <c r="F130" s="47"/>
      <c r="G130" s="47"/>
      <c r="H130" s="47"/>
      <c r="I130" s="47"/>
      <c r="J130" s="47"/>
      <c r="K130" s="47"/>
      <c r="L130" s="47"/>
      <c r="M130" s="47"/>
      <c r="N130" s="47"/>
      <c r="O130" s="47"/>
      <c r="P130" s="47"/>
      <c r="Q130" s="47"/>
      <c r="S130" s="47"/>
      <c r="T130" s="47"/>
      <c r="U130" s="47"/>
      <c r="V130" s="47"/>
      <c r="W130" s="47"/>
      <c r="X130" s="47"/>
      <c r="Y130" s="47"/>
      <c r="Z130" s="47"/>
      <c r="AA130" s="47"/>
      <c r="AB130" s="47"/>
      <c r="AC130" s="47"/>
      <c r="AD130" s="47"/>
      <c r="AE130" s="47"/>
      <c r="AG130" s="47"/>
      <c r="AH130" s="47"/>
      <c r="AI130" s="47"/>
      <c r="AJ130" s="47"/>
      <c r="AK130" s="47"/>
      <c r="AL130" s="47"/>
      <c r="AM130" s="47"/>
      <c r="AN130" s="47"/>
      <c r="AO130" s="47"/>
      <c r="AP130" s="47"/>
      <c r="AQ130" s="47"/>
      <c r="AR130" s="47"/>
      <c r="AS130" s="47"/>
      <c r="AU130" s="47"/>
      <c r="AV130" s="47"/>
      <c r="AW130" s="47"/>
      <c r="AX130" s="47"/>
      <c r="AY130" s="47"/>
      <c r="AZ130" s="47"/>
      <c r="BA130" s="47"/>
      <c r="BB130" s="47"/>
      <c r="BC130" s="47"/>
      <c r="BD130" s="47"/>
      <c r="BE130" s="47"/>
      <c r="BF130" s="47"/>
      <c r="BG130" s="47"/>
      <c r="BI130" s="47"/>
      <c r="BJ130" s="47"/>
      <c r="BK130" s="47"/>
      <c r="BL130" s="47"/>
      <c r="BM130" s="47"/>
      <c r="BN130" s="47"/>
      <c r="BO130" s="47"/>
      <c r="BP130" s="47"/>
      <c r="BQ130" s="47"/>
      <c r="BR130" s="47"/>
      <c r="BS130" s="47"/>
      <c r="BT130" s="47"/>
      <c r="BU130" s="47"/>
      <c r="BW130" s="47"/>
      <c r="BX130" s="47"/>
      <c r="BY130" s="47"/>
      <c r="BZ130" s="47"/>
      <c r="CA130" s="47"/>
      <c r="CB130" s="47"/>
      <c r="CC130" s="47"/>
      <c r="CD130" s="47"/>
      <c r="CE130" s="47"/>
      <c r="CF130" s="47"/>
      <c r="CG130" s="47"/>
      <c r="CH130" s="47"/>
      <c r="CI130" s="47"/>
      <c r="CJ130" s="113"/>
      <c r="CK130" s="47"/>
      <c r="CL130" s="47"/>
      <c r="CM130" s="47"/>
      <c r="CN130" s="47"/>
      <c r="CO130" s="47"/>
      <c r="CP130" s="47"/>
      <c r="CQ130" s="47"/>
      <c r="CR130" s="47"/>
      <c r="CS130" s="47"/>
      <c r="CT130" s="47"/>
      <c r="CU130" s="47"/>
      <c r="CV130" s="47"/>
      <c r="CW130" s="47"/>
      <c r="CY130" s="47"/>
      <c r="CZ130" s="47"/>
      <c r="DA130" s="47"/>
      <c r="DB130" s="47"/>
      <c r="DC130" s="47"/>
      <c r="DD130" s="47"/>
      <c r="DE130" s="47"/>
      <c r="DF130" s="47"/>
      <c r="DG130" s="47"/>
      <c r="DH130" s="47"/>
      <c r="DI130" s="47"/>
      <c r="DJ130" s="47"/>
      <c r="DK130" s="47"/>
      <c r="DM130" s="47"/>
      <c r="DN130" s="47"/>
      <c r="DO130" s="47"/>
      <c r="DP130" s="47"/>
      <c r="DQ130" s="47"/>
      <c r="DR130" s="47"/>
      <c r="DS130" s="47"/>
      <c r="DT130" s="47"/>
      <c r="DU130" s="47"/>
      <c r="DV130" s="47"/>
      <c r="DW130" s="47"/>
      <c r="DX130" s="47"/>
      <c r="DY130" s="47"/>
      <c r="EA130" s="47"/>
      <c r="EB130" s="47"/>
      <c r="EC130" s="47"/>
      <c r="ED130" s="47"/>
      <c r="EE130" s="47"/>
      <c r="EF130" s="47"/>
      <c r="EG130" s="47"/>
      <c r="EH130" s="47"/>
      <c r="EI130" s="47"/>
      <c r="EJ130" s="47"/>
      <c r="EK130" s="47"/>
      <c r="EL130" s="47"/>
      <c r="EM130" s="47"/>
      <c r="EO130" s="47"/>
      <c r="EP130" s="47"/>
      <c r="EQ130" s="47"/>
      <c r="ER130" s="47"/>
      <c r="ES130" s="47"/>
      <c r="ET130" s="47"/>
      <c r="EU130" s="47"/>
      <c r="EV130" s="47"/>
      <c r="EW130" s="47"/>
      <c r="EX130" s="47"/>
      <c r="EY130" s="47"/>
      <c r="EZ130" s="47"/>
      <c r="FA130" s="47"/>
      <c r="FB130" s="47"/>
      <c r="FC130" s="49"/>
      <c r="FE130" s="47"/>
      <c r="FF130" s="47"/>
      <c r="FG130" s="47"/>
      <c r="FH130" s="47"/>
      <c r="FI130" s="47"/>
      <c r="FJ130" s="47"/>
      <c r="FK130" s="47"/>
      <c r="FL130" s="47"/>
      <c r="FM130" s="47"/>
      <c r="FN130" s="47"/>
      <c r="FO130" s="47"/>
      <c r="FP130" s="47"/>
      <c r="FQ130" s="47"/>
      <c r="FR130" s="47"/>
    </row>
    <row r="131" spans="2:174" x14ac:dyDescent="0.25">
      <c r="C131" s="42" t="s">
        <v>305</v>
      </c>
      <c r="D131" s="49"/>
      <c r="E131" s="43">
        <v>3043.4669999999987</v>
      </c>
      <c r="F131" s="43">
        <v>-196.73400000000001</v>
      </c>
      <c r="G131" s="43">
        <v>4127.4340000000002</v>
      </c>
      <c r="H131" s="43">
        <v>-182.40600000000003</v>
      </c>
      <c r="I131" s="43">
        <v>-108.77300000000002</v>
      </c>
      <c r="J131" s="43">
        <v>-207.67099999999999</v>
      </c>
      <c r="K131" s="43">
        <v>-85.305999999999997</v>
      </c>
      <c r="L131" s="43">
        <v>76.420999999999992</v>
      </c>
      <c r="M131" s="43">
        <v>214.922</v>
      </c>
      <c r="N131" s="43">
        <v>-132.75600000000003</v>
      </c>
      <c r="O131" s="43">
        <v>-118.47600000000001</v>
      </c>
      <c r="P131" s="43">
        <v>-154.63000000000002</v>
      </c>
      <c r="Q131" s="43">
        <v>-188.55799999999999</v>
      </c>
      <c r="S131" s="43">
        <v>18411.646000000001</v>
      </c>
      <c r="T131" s="43">
        <v>-162.16399999999999</v>
      </c>
      <c r="U131" s="43">
        <v>-232.67699999999999</v>
      </c>
      <c r="V131" s="43">
        <v>-222.81</v>
      </c>
      <c r="W131" s="43">
        <v>-141.054</v>
      </c>
      <c r="X131" s="43">
        <v>2783.7809999999999</v>
      </c>
      <c r="Y131" s="43">
        <v>2007.9570000000001</v>
      </c>
      <c r="Z131" s="43">
        <v>2636.9680000000003</v>
      </c>
      <c r="AA131" s="43">
        <v>2787.1350000000002</v>
      </c>
      <c r="AB131" s="43">
        <v>3047.549</v>
      </c>
      <c r="AC131" s="43">
        <v>1695.6220000000001</v>
      </c>
      <c r="AD131" s="43">
        <v>3746.7720000000004</v>
      </c>
      <c r="AE131" s="43">
        <v>464.56700000000001</v>
      </c>
      <c r="AG131" s="43">
        <v>-5132.0790000000006</v>
      </c>
      <c r="AH131" s="43">
        <v>-84.300000000000011</v>
      </c>
      <c r="AI131" s="43">
        <v>-14.163999999999959</v>
      </c>
      <c r="AJ131" s="43">
        <v>-71.187000000000012</v>
      </c>
      <c r="AK131" s="43">
        <v>-324.625</v>
      </c>
      <c r="AL131" s="43">
        <v>-719.01199999999994</v>
      </c>
      <c r="AM131" s="43">
        <v>-402.37000000000012</v>
      </c>
      <c r="AN131" s="43">
        <v>-376.10800000000006</v>
      </c>
      <c r="AO131" s="43">
        <v>-624.83200000000011</v>
      </c>
      <c r="AP131" s="43">
        <v>-641.76699999999994</v>
      </c>
      <c r="AQ131" s="43">
        <v>-474.16800000000006</v>
      </c>
      <c r="AR131" s="43">
        <v>-736.31799999999998</v>
      </c>
      <c r="AS131" s="43">
        <v>-663.22800000000007</v>
      </c>
      <c r="AU131" s="43">
        <v>23292.496999999996</v>
      </c>
      <c r="AV131" s="43">
        <v>-423.45</v>
      </c>
      <c r="AW131" s="43">
        <v>31674.239000000001</v>
      </c>
      <c r="AX131" s="43">
        <v>-1199.8589999999999</v>
      </c>
      <c r="AY131" s="43">
        <v>-2382.0529999999999</v>
      </c>
      <c r="AZ131" s="43">
        <v>-787.08699999999999</v>
      </c>
      <c r="BA131" s="43">
        <v>-377.947</v>
      </c>
      <c r="BB131" s="43">
        <v>-218.68099999999998</v>
      </c>
      <c r="BC131" s="43">
        <v>-959.74700000000018</v>
      </c>
      <c r="BD131" s="43">
        <v>-436.04000000000008</v>
      </c>
      <c r="BE131" s="43">
        <v>-698.55500000000006</v>
      </c>
      <c r="BF131" s="43">
        <v>-358.98599999999999</v>
      </c>
      <c r="BG131" s="43">
        <v>-539.33699999999988</v>
      </c>
      <c r="BI131" s="43">
        <v>-35966.96100000001</v>
      </c>
      <c r="BJ131" s="43">
        <v>36.103999999999985</v>
      </c>
      <c r="BK131" s="43">
        <v>-377.74099999999999</v>
      </c>
      <c r="BL131" s="43">
        <v>-421.25099999999998</v>
      </c>
      <c r="BM131" s="43">
        <v>-202.72400000000007</v>
      </c>
      <c r="BN131" s="43">
        <v>-493.1099999999999</v>
      </c>
      <c r="BO131" s="43">
        <v>-453.31100000000004</v>
      </c>
      <c r="BP131" s="43">
        <v>-169.72599999999997</v>
      </c>
      <c r="BQ131" s="43">
        <v>1330.501</v>
      </c>
      <c r="BR131" s="43">
        <v>450.54900000000004</v>
      </c>
      <c r="BS131" s="43">
        <v>-1613.2319999999997</v>
      </c>
      <c r="BT131" s="43">
        <v>-258.13799999999998</v>
      </c>
      <c r="BU131" s="43">
        <v>-33794.882000000005</v>
      </c>
      <c r="BW131" s="43">
        <v>3188.4589999999998</v>
      </c>
      <c r="BX131" s="43">
        <v>-81.793000000000006</v>
      </c>
      <c r="BY131" s="43">
        <v>-272.97000000000003</v>
      </c>
      <c r="BZ131" s="43">
        <v>-309.95299999999997</v>
      </c>
      <c r="CA131" s="43">
        <v>129.03000000000003</v>
      </c>
      <c r="CB131" s="43">
        <v>-287.24700000000001</v>
      </c>
      <c r="CC131" s="43">
        <v>-321.05099999999999</v>
      </c>
      <c r="CD131" s="43">
        <v>17.800999999999988</v>
      </c>
      <c r="CE131" s="43">
        <v>-217.19599999999997</v>
      </c>
      <c r="CF131" s="43">
        <v>-224.54999999999998</v>
      </c>
      <c r="CG131" s="43">
        <v>-415.04200000000003</v>
      </c>
      <c r="CH131" s="43">
        <v>-446.44200000000001</v>
      </c>
      <c r="CI131" s="43">
        <v>5617.8719999999994</v>
      </c>
      <c r="CJ131" s="113"/>
      <c r="CK131" s="43">
        <v>26146.455029999997</v>
      </c>
      <c r="CL131" s="43">
        <v>-540.47579999999994</v>
      </c>
      <c r="CM131" s="43">
        <v>-281.41499999999996</v>
      </c>
      <c r="CN131" s="43">
        <v>-95.971000000000004</v>
      </c>
      <c r="CO131" s="43">
        <v>-1105.8319999999999</v>
      </c>
      <c r="CP131" s="43">
        <v>-25.731000000000108</v>
      </c>
      <c r="CQ131" s="43">
        <v>-137.57300000000009</v>
      </c>
      <c r="CR131" s="43">
        <v>378.98099999999988</v>
      </c>
      <c r="CS131" s="43">
        <v>-124.98972999999984</v>
      </c>
      <c r="CT131" s="43">
        <v>-818.16564000000017</v>
      </c>
      <c r="CU131" s="43">
        <v>-159.19377999999995</v>
      </c>
      <c r="CV131" s="43">
        <v>-194.56375999999989</v>
      </c>
      <c r="CW131" s="43">
        <v>29251.384739999998</v>
      </c>
      <c r="CY131" s="43">
        <v>98366.677030000006</v>
      </c>
      <c r="CZ131" s="43">
        <v>-156.40474000000006</v>
      </c>
      <c r="DA131" s="43">
        <v>35.037500000000023</v>
      </c>
      <c r="DB131" s="43">
        <v>-412.90431000000001</v>
      </c>
      <c r="DC131" s="43">
        <v>-90.736130000000003</v>
      </c>
      <c r="DD131" s="43">
        <v>-267.49051000000009</v>
      </c>
      <c r="DE131" s="43">
        <v>313.99455</v>
      </c>
      <c r="DF131" s="43">
        <v>65.014849999999967</v>
      </c>
      <c r="DG131" s="43">
        <v>104.00058999999999</v>
      </c>
      <c r="DH131" s="43">
        <v>83.052409999999981</v>
      </c>
      <c r="DI131" s="43">
        <v>1216.3235399999999</v>
      </c>
      <c r="DJ131" s="43">
        <v>-393.71970999999996</v>
      </c>
      <c r="DK131" s="43">
        <v>97870.508990000002</v>
      </c>
      <c r="DM131" s="43">
        <v>-48281.241609999997</v>
      </c>
      <c r="DN131" s="43">
        <v>1041.85817</v>
      </c>
      <c r="DO131" s="43">
        <v>622.39349000000004</v>
      </c>
      <c r="DP131" s="43">
        <v>1020.9733999999999</v>
      </c>
      <c r="DQ131" s="43">
        <v>-48988.421320000001</v>
      </c>
      <c r="DR131" s="43">
        <v>-26699.096700000002</v>
      </c>
      <c r="DS131" s="43">
        <v>341.19744000000003</v>
      </c>
      <c r="DT131" s="43">
        <v>168.28778</v>
      </c>
      <c r="DU131" s="43">
        <v>410.89438999999987</v>
      </c>
      <c r="DV131" s="43">
        <v>152.42501000000004</v>
      </c>
      <c r="DW131" s="43">
        <v>38.129740000000083</v>
      </c>
      <c r="DX131" s="43">
        <v>-579.24776999999995</v>
      </c>
      <c r="DY131" s="43">
        <v>24189.36476</v>
      </c>
      <c r="EA131" s="43">
        <v>1563.0631199999998</v>
      </c>
      <c r="EB131" s="43">
        <v>375.74065999999999</v>
      </c>
      <c r="EC131" s="43">
        <v>188.7369799999999</v>
      </c>
      <c r="ED131" s="43">
        <v>243.64116000000013</v>
      </c>
      <c r="EE131" s="43">
        <v>298.98882000000003</v>
      </c>
      <c r="EF131" s="43">
        <v>-320.83148999999992</v>
      </c>
      <c r="EG131" s="43">
        <v>161.97672</v>
      </c>
      <c r="EH131" s="43">
        <v>365.19478000000004</v>
      </c>
      <c r="EI131" s="43">
        <v>249.61548999999991</v>
      </c>
      <c r="EJ131" s="43">
        <v>0</v>
      </c>
      <c r="EK131" s="43">
        <v>0</v>
      </c>
      <c r="EL131" s="43">
        <v>0</v>
      </c>
      <c r="EM131" s="43">
        <v>0</v>
      </c>
      <c r="EO131" s="43">
        <f>EO6-EO47</f>
        <v>-206591.28000000003</v>
      </c>
      <c r="EP131" s="43">
        <f>EP6-EP47</f>
        <v>21119.434640000003</v>
      </c>
      <c r="EQ131" s="43">
        <f t="shared" ref="EQ131:FB131" si="192">EQ6-EQ47</f>
        <v>-1866.1914900000006</v>
      </c>
      <c r="ER131" s="43">
        <f t="shared" si="192"/>
        <v>10582.43309</v>
      </c>
      <c r="ES131" s="43">
        <f t="shared" si="192"/>
        <v>842.98118999999997</v>
      </c>
      <c r="ET131" s="43">
        <f t="shared" si="192"/>
        <v>1223.0605600000001</v>
      </c>
      <c r="EU131" s="43">
        <f t="shared" si="192"/>
        <v>-893.42235000000005</v>
      </c>
      <c r="EV131" s="43">
        <f t="shared" si="192"/>
        <v>697.59014999999999</v>
      </c>
      <c r="EW131" s="43">
        <f t="shared" si="192"/>
        <v>1524.2623900000001</v>
      </c>
      <c r="EX131" s="43">
        <f t="shared" si="192"/>
        <v>-1238.8287500000004</v>
      </c>
      <c r="EY131" s="43">
        <f t="shared" si="192"/>
        <v>3015.5244599999987</v>
      </c>
      <c r="EZ131" s="43">
        <f t="shared" si="192"/>
        <v>5623.1921299999995</v>
      </c>
      <c r="FA131" s="43">
        <f t="shared" si="192"/>
        <v>681.17212999999992</v>
      </c>
      <c r="FB131" s="43">
        <f t="shared" si="192"/>
        <v>898.66112999999996</v>
      </c>
      <c r="FC131" s="49"/>
      <c r="FE131" s="43">
        <f>FE6-FE47</f>
        <v>-35352.87950000001</v>
      </c>
      <c r="FF131" s="43">
        <f>FF6-FF47</f>
        <v>-57364.768485914654</v>
      </c>
      <c r="FG131" s="43">
        <f t="shared" ref="FG131:FR131" si="193">FG6-FG47</f>
        <v>0</v>
      </c>
      <c r="FH131" s="43">
        <f t="shared" si="193"/>
        <v>0</v>
      </c>
      <c r="FI131" s="43">
        <f t="shared" si="193"/>
        <v>0</v>
      </c>
      <c r="FJ131" s="43">
        <f t="shared" si="193"/>
        <v>0</v>
      </c>
      <c r="FK131" s="43">
        <f t="shared" si="193"/>
        <v>0</v>
      </c>
      <c r="FL131" s="43">
        <f t="shared" si="193"/>
        <v>0</v>
      </c>
      <c r="FM131" s="43">
        <f t="shared" si="193"/>
        <v>0</v>
      </c>
      <c r="FN131" s="43">
        <f t="shared" si="193"/>
        <v>0</v>
      </c>
      <c r="FO131" s="43">
        <f t="shared" si="193"/>
        <v>0</v>
      </c>
      <c r="FP131" s="43">
        <f t="shared" si="193"/>
        <v>0</v>
      </c>
      <c r="FQ131" s="43">
        <f t="shared" si="193"/>
        <v>0</v>
      </c>
      <c r="FR131" s="43">
        <f t="shared" si="193"/>
        <v>0</v>
      </c>
    </row>
    <row r="132" spans="2:174" x14ac:dyDescent="0.25">
      <c r="C132" s="49"/>
      <c r="D132" s="49"/>
      <c r="E132" s="47"/>
      <c r="F132" s="47"/>
      <c r="G132" s="47"/>
      <c r="H132" s="47"/>
      <c r="I132" s="47"/>
      <c r="J132" s="47"/>
      <c r="K132" s="47"/>
      <c r="L132" s="47"/>
      <c r="M132" s="47"/>
      <c r="N132" s="47"/>
      <c r="O132" s="47"/>
      <c r="P132" s="47"/>
      <c r="Q132" s="47"/>
      <c r="S132" s="47"/>
      <c r="T132" s="47"/>
      <c r="U132" s="47"/>
      <c r="V132" s="47"/>
      <c r="W132" s="47"/>
      <c r="X132" s="47"/>
      <c r="Y132" s="47"/>
      <c r="Z132" s="47"/>
      <c r="AA132" s="47"/>
      <c r="AB132" s="47"/>
      <c r="AC132" s="47"/>
      <c r="AD132" s="47"/>
      <c r="AE132" s="47"/>
      <c r="AG132" s="47"/>
      <c r="AH132" s="47"/>
      <c r="AI132" s="47"/>
      <c r="AJ132" s="47"/>
      <c r="AK132" s="47"/>
      <c r="AL132" s="47"/>
      <c r="AM132" s="47"/>
      <c r="AN132" s="47"/>
      <c r="AO132" s="47"/>
      <c r="AP132" s="47"/>
      <c r="AQ132" s="47"/>
      <c r="AR132" s="47"/>
      <c r="AS132" s="47"/>
      <c r="AU132" s="47"/>
      <c r="AV132" s="47"/>
      <c r="AW132" s="47"/>
      <c r="AX132" s="47"/>
      <c r="AY132" s="47"/>
      <c r="AZ132" s="47"/>
      <c r="BA132" s="47"/>
      <c r="BB132" s="47"/>
      <c r="BC132" s="47"/>
      <c r="BD132" s="47"/>
      <c r="BE132" s="47"/>
      <c r="BF132" s="47"/>
      <c r="BG132" s="47"/>
      <c r="BI132" s="47"/>
      <c r="BJ132" s="47"/>
      <c r="BK132" s="47"/>
      <c r="BL132" s="47"/>
      <c r="BM132" s="47"/>
      <c r="BN132" s="47"/>
      <c r="BO132" s="47"/>
      <c r="BP132" s="47"/>
      <c r="BQ132" s="47"/>
      <c r="BR132" s="47"/>
      <c r="BS132" s="47"/>
      <c r="BT132" s="47"/>
      <c r="BU132" s="47"/>
      <c r="BW132" s="47"/>
      <c r="BX132" s="47"/>
      <c r="BY132" s="47"/>
      <c r="BZ132" s="47"/>
      <c r="CA132" s="47"/>
      <c r="CB132" s="47"/>
      <c r="CC132" s="47"/>
      <c r="CD132" s="47"/>
      <c r="CE132" s="47"/>
      <c r="CF132" s="47"/>
      <c r="CG132" s="47"/>
      <c r="CH132" s="47"/>
      <c r="CI132" s="47"/>
      <c r="CJ132" s="113"/>
      <c r="CK132" s="48"/>
      <c r="CL132" s="48"/>
      <c r="CM132" s="48"/>
      <c r="CN132" s="48"/>
      <c r="CO132" s="48"/>
      <c r="CP132" s="48"/>
      <c r="CQ132" s="48"/>
      <c r="CR132" s="48"/>
      <c r="CS132" s="48"/>
      <c r="CT132" s="48"/>
      <c r="CU132" s="48"/>
      <c r="CV132" s="48"/>
      <c r="CW132" s="48"/>
      <c r="CY132" s="48"/>
      <c r="CZ132" s="48"/>
      <c r="DA132" s="48"/>
      <c r="DB132" s="48"/>
      <c r="DC132" s="48"/>
      <c r="DD132" s="48"/>
      <c r="DE132" s="48"/>
      <c r="DF132" s="48"/>
      <c r="DG132" s="48"/>
      <c r="DH132" s="48"/>
      <c r="DI132" s="48"/>
      <c r="DJ132" s="48"/>
      <c r="DK132" s="48"/>
      <c r="DM132" s="48"/>
      <c r="DN132" s="48"/>
      <c r="DO132" s="48"/>
      <c r="DP132" s="48"/>
      <c r="DQ132" s="48"/>
      <c r="DR132" s="48"/>
      <c r="DS132" s="48"/>
      <c r="DT132" s="48"/>
      <c r="DU132" s="48"/>
      <c r="DV132" s="48"/>
      <c r="DW132" s="48"/>
      <c r="DX132" s="48"/>
      <c r="DY132" s="48"/>
      <c r="EA132" s="48"/>
      <c r="EB132" s="48"/>
      <c r="EC132" s="48"/>
      <c r="ED132" s="48"/>
      <c r="EE132" s="48"/>
      <c r="EF132" s="48"/>
      <c r="EG132" s="48"/>
      <c r="EH132" s="48"/>
      <c r="EI132" s="48"/>
      <c r="EJ132" s="48"/>
      <c r="EK132" s="48"/>
      <c r="EL132" s="48"/>
      <c r="EM132" s="48"/>
      <c r="EO132" s="48"/>
      <c r="EP132" s="48"/>
      <c r="EQ132" s="48"/>
      <c r="ER132" s="48"/>
      <c r="ES132" s="48"/>
      <c r="ET132" s="48"/>
      <c r="EU132" s="48"/>
      <c r="EV132" s="48"/>
      <c r="EW132" s="48"/>
      <c r="EX132" s="48"/>
      <c r="EY132" s="48"/>
      <c r="EZ132" s="48"/>
      <c r="FA132" s="48"/>
      <c r="FB132" s="48"/>
      <c r="FC132" s="49"/>
      <c r="FE132" s="48"/>
      <c r="FF132" s="48"/>
      <c r="FG132" s="48"/>
      <c r="FH132" s="48"/>
      <c r="FI132" s="48"/>
      <c r="FJ132" s="48"/>
      <c r="FK132" s="48"/>
      <c r="FL132" s="48"/>
      <c r="FM132" s="48"/>
      <c r="FN132" s="48"/>
      <c r="FO132" s="48"/>
      <c r="FP132" s="48"/>
      <c r="FQ132" s="48"/>
      <c r="FR132" s="48"/>
    </row>
    <row r="133" spans="2:174" x14ac:dyDescent="0.25">
      <c r="B133" s="119">
        <v>200</v>
      </c>
      <c r="C133" s="106" t="s">
        <v>306</v>
      </c>
      <c r="D133" s="49"/>
      <c r="E133" s="108">
        <v>525.827</v>
      </c>
      <c r="F133" s="108">
        <v>525.827</v>
      </c>
      <c r="G133" s="108">
        <v>329.09299999999996</v>
      </c>
      <c r="H133" s="108">
        <v>4456.527</v>
      </c>
      <c r="I133" s="108">
        <v>4274.1210000000001</v>
      </c>
      <c r="J133" s="108">
        <v>4165.348</v>
      </c>
      <c r="K133" s="108">
        <v>3957.6770000000001</v>
      </c>
      <c r="L133" s="108">
        <v>3872.3710000000001</v>
      </c>
      <c r="M133" s="108">
        <v>3948.7919999999999</v>
      </c>
      <c r="N133" s="108">
        <v>4163.7139999999999</v>
      </c>
      <c r="O133" s="108">
        <v>4030.9580000000001</v>
      </c>
      <c r="P133" s="108">
        <v>3912.482</v>
      </c>
      <c r="Q133" s="108">
        <v>3757.8519999999999</v>
      </c>
      <c r="S133" s="108">
        <v>3569.2939999999999</v>
      </c>
      <c r="T133" s="108">
        <v>3569.2939999999999</v>
      </c>
      <c r="U133" s="108">
        <v>3407.13</v>
      </c>
      <c r="V133" s="108">
        <v>3174.453</v>
      </c>
      <c r="W133" s="108">
        <v>2951.643</v>
      </c>
      <c r="X133" s="108">
        <v>2810.5889999999999</v>
      </c>
      <c r="Y133" s="108">
        <v>5594.37</v>
      </c>
      <c r="Z133" s="108">
        <v>7602.3270000000002</v>
      </c>
      <c r="AA133" s="108">
        <v>10239.295</v>
      </c>
      <c r="AB133" s="108">
        <v>13026.43</v>
      </c>
      <c r="AC133" s="108">
        <v>16073.978999999999</v>
      </c>
      <c r="AD133" s="108">
        <v>17769.600999999999</v>
      </c>
      <c r="AE133" s="108">
        <v>21516.373</v>
      </c>
      <c r="AG133" s="108">
        <v>21980.94</v>
      </c>
      <c r="AH133" s="108">
        <v>21980.94</v>
      </c>
      <c r="AI133" s="108">
        <v>21896.639999999999</v>
      </c>
      <c r="AJ133" s="108">
        <v>21882.475999999999</v>
      </c>
      <c r="AK133" s="108">
        <v>21811.288999999997</v>
      </c>
      <c r="AL133" s="108">
        <v>21486.663999999997</v>
      </c>
      <c r="AM133" s="108">
        <v>20767.651999999998</v>
      </c>
      <c r="AN133" s="108">
        <v>20365.281999999999</v>
      </c>
      <c r="AO133" s="108">
        <v>19989.173999999999</v>
      </c>
      <c r="AP133" s="108">
        <v>19364.342000000001</v>
      </c>
      <c r="AQ133" s="108">
        <v>18722.575000000001</v>
      </c>
      <c r="AR133" s="108">
        <v>18248.406999999999</v>
      </c>
      <c r="AS133" s="108">
        <v>17512.089</v>
      </c>
      <c r="AU133" s="108">
        <v>16848.861000000001</v>
      </c>
      <c r="AV133" s="108">
        <v>16848.861000000001</v>
      </c>
      <c r="AW133" s="108">
        <v>16425.411</v>
      </c>
      <c r="AX133" s="108">
        <v>48099.65</v>
      </c>
      <c r="AY133" s="108">
        <v>46899.791000000005</v>
      </c>
      <c r="AZ133" s="108">
        <v>44517.738000000005</v>
      </c>
      <c r="BA133" s="108">
        <v>43730.651000000005</v>
      </c>
      <c r="BB133" s="108">
        <v>43352.704000000005</v>
      </c>
      <c r="BC133" s="108">
        <v>43134.023000000008</v>
      </c>
      <c r="BD133" s="108">
        <v>42174.276000000005</v>
      </c>
      <c r="BE133" s="108">
        <v>41738.236000000004</v>
      </c>
      <c r="BF133" s="108">
        <v>41039.681000000004</v>
      </c>
      <c r="BG133" s="108">
        <v>40680.695000000007</v>
      </c>
      <c r="BI133" s="108">
        <v>40141.358000000007</v>
      </c>
      <c r="BJ133" s="108">
        <v>40141.358000000007</v>
      </c>
      <c r="BK133" s="108">
        <v>40177.462000000007</v>
      </c>
      <c r="BL133" s="108">
        <v>39799.721000000005</v>
      </c>
      <c r="BM133" s="108">
        <v>39378.470000000008</v>
      </c>
      <c r="BN133" s="108">
        <v>39175.746000000006</v>
      </c>
      <c r="BO133" s="108">
        <v>38682.636000000006</v>
      </c>
      <c r="BP133" s="108">
        <v>38229.325000000004</v>
      </c>
      <c r="BQ133" s="108">
        <v>38059.599000000002</v>
      </c>
      <c r="BR133" s="108">
        <v>39390.1</v>
      </c>
      <c r="BS133" s="108">
        <v>39840.648999999998</v>
      </c>
      <c r="BT133" s="108">
        <v>38227.417000000001</v>
      </c>
      <c r="BU133" s="108">
        <v>37969.279000000002</v>
      </c>
      <c r="BW133" s="108">
        <v>4174.3969999999972</v>
      </c>
      <c r="BX133" s="108">
        <v>4174.3969999999972</v>
      </c>
      <c r="BY133" s="108">
        <v>4092.6039999999971</v>
      </c>
      <c r="BZ133" s="108">
        <v>3819.6339999999973</v>
      </c>
      <c r="CA133" s="108">
        <v>3509.6809999999973</v>
      </c>
      <c r="CB133" s="108">
        <v>3638.7109999999975</v>
      </c>
      <c r="CC133" s="108">
        <v>3351.4639999999977</v>
      </c>
      <c r="CD133" s="108">
        <v>3030.4129999999977</v>
      </c>
      <c r="CE133" s="108">
        <v>3048.2139999999977</v>
      </c>
      <c r="CF133" s="108">
        <v>2831.0179999999978</v>
      </c>
      <c r="CG133" s="108">
        <v>2606.4679999999976</v>
      </c>
      <c r="CH133" s="108">
        <v>2191.4259999999977</v>
      </c>
      <c r="CI133" s="108">
        <v>1744.9839999999976</v>
      </c>
      <c r="CJ133" s="115"/>
      <c r="CK133" s="108">
        <v>7362.855999999997</v>
      </c>
      <c r="CL133" s="108">
        <v>7362.855999999997</v>
      </c>
      <c r="CM133" s="108">
        <v>6822.3801999999969</v>
      </c>
      <c r="CN133" s="108">
        <v>6540.9651999999969</v>
      </c>
      <c r="CO133" s="108">
        <v>6444.9941999999974</v>
      </c>
      <c r="CP133" s="108">
        <v>5339.162199999997</v>
      </c>
      <c r="CQ133" s="108">
        <v>5313.4311999999973</v>
      </c>
      <c r="CR133" s="108">
        <v>5175.8581999999969</v>
      </c>
      <c r="CS133" s="108">
        <v>5554.8391999999967</v>
      </c>
      <c r="CT133" s="108">
        <v>5429.8494699999965</v>
      </c>
      <c r="CU133" s="108">
        <v>4611.6838299999963</v>
      </c>
      <c r="CV133" s="108">
        <v>4452.4900499999967</v>
      </c>
      <c r="CW133" s="108">
        <v>4257.9262899999967</v>
      </c>
      <c r="CY133" s="108">
        <v>33509.311029999997</v>
      </c>
      <c r="CZ133" s="108">
        <v>33509.311029999997</v>
      </c>
      <c r="DA133" s="108">
        <v>33352.906289999999</v>
      </c>
      <c r="DB133" s="108">
        <v>33387.943789999998</v>
      </c>
      <c r="DC133" s="108">
        <v>32975.039479999999</v>
      </c>
      <c r="DD133" s="108">
        <v>32884.303350000002</v>
      </c>
      <c r="DE133" s="108">
        <v>32616.812840000002</v>
      </c>
      <c r="DF133" s="108">
        <v>32930.807390000002</v>
      </c>
      <c r="DG133" s="108">
        <v>32995.822240000001</v>
      </c>
      <c r="DH133" s="108">
        <v>33099.822830000005</v>
      </c>
      <c r="DI133" s="108">
        <v>33182.875240000001</v>
      </c>
      <c r="DJ133" s="108">
        <v>34399.198779999999</v>
      </c>
      <c r="DK133" s="108">
        <v>34005.479070000001</v>
      </c>
      <c r="DM133" s="108">
        <v>131875.98806</v>
      </c>
      <c r="DN133" s="108">
        <v>131875.98806</v>
      </c>
      <c r="DO133" s="108">
        <v>132917.84623</v>
      </c>
      <c r="DP133" s="108">
        <v>133540.23971999998</v>
      </c>
      <c r="DQ133" s="108">
        <v>134561.21311999997</v>
      </c>
      <c r="DR133" s="108">
        <v>85572.791799999977</v>
      </c>
      <c r="DS133" s="108">
        <v>58873.695099999975</v>
      </c>
      <c r="DT133" s="108">
        <v>59214.892539999979</v>
      </c>
      <c r="DU133" s="108">
        <v>59383.180319999978</v>
      </c>
      <c r="DV133" s="108">
        <v>59794.074709999979</v>
      </c>
      <c r="DW133" s="108">
        <v>59946.499719999978</v>
      </c>
      <c r="DX133" s="108">
        <v>59984.629459999975</v>
      </c>
      <c r="DY133" s="108">
        <v>59405.381689999973</v>
      </c>
      <c r="EA133" s="108">
        <v>83594.746450000006</v>
      </c>
      <c r="EB133" s="108">
        <v>83594.746450000006</v>
      </c>
      <c r="EC133" s="108">
        <v>83970.487110000002</v>
      </c>
      <c r="ED133" s="108">
        <v>84159.224090000003</v>
      </c>
      <c r="EE133" s="108">
        <v>84402.865250000003</v>
      </c>
      <c r="EF133" s="108">
        <v>84701.854070000001</v>
      </c>
      <c r="EG133" s="108">
        <v>84381.022580000004</v>
      </c>
      <c r="EH133" s="108">
        <v>84542.99930000001</v>
      </c>
      <c r="EI133" s="108">
        <v>84908.194080000016</v>
      </c>
      <c r="EJ133" s="108">
        <v>85157.809570000012</v>
      </c>
      <c r="EK133" s="108">
        <v>85157.809570000012</v>
      </c>
      <c r="EL133" s="108">
        <v>85157.809570000012</v>
      </c>
      <c r="EM133" s="108">
        <v>85157.809570000012</v>
      </c>
      <c r="EO133" s="108">
        <v>249000</v>
      </c>
      <c r="EP133" s="108">
        <v>151591.98952</v>
      </c>
      <c r="EQ133" s="108">
        <f>EP133</f>
        <v>151591.98952</v>
      </c>
      <c r="ER133" s="108">
        <f t="shared" ref="ER133:FB133" si="194">EQ134</f>
        <v>149725.79803000001</v>
      </c>
      <c r="ES133" s="108">
        <f t="shared" si="194"/>
        <v>160308.23112000001</v>
      </c>
      <c r="ET133" s="108">
        <f t="shared" si="194"/>
        <v>161151.21231</v>
      </c>
      <c r="EU133" s="108">
        <f t="shared" si="194"/>
        <v>162374.27287000002</v>
      </c>
      <c r="EV133" s="108">
        <f t="shared" si="194"/>
        <v>161480.85052000001</v>
      </c>
      <c r="EW133" s="108">
        <f t="shared" si="194"/>
        <v>162178.44067000001</v>
      </c>
      <c r="EX133" s="108">
        <f t="shared" si="194"/>
        <v>163702.70306</v>
      </c>
      <c r="EY133" s="108">
        <f t="shared" si="194"/>
        <v>162463.87431000001</v>
      </c>
      <c r="EZ133" s="108">
        <f t="shared" si="194"/>
        <v>165479.39877</v>
      </c>
      <c r="FA133" s="108">
        <f t="shared" si="194"/>
        <v>171102.59090000001</v>
      </c>
      <c r="FB133" s="108">
        <f t="shared" si="194"/>
        <v>171783.76303</v>
      </c>
      <c r="FC133" s="49"/>
      <c r="FE133" s="108">
        <f>EO134</f>
        <v>42408.719999999972</v>
      </c>
      <c r="FF133" s="108">
        <f>EP134</f>
        <v>172711.42416</v>
      </c>
      <c r="FG133" s="108">
        <f>FE134</f>
        <v>7055.840499999962</v>
      </c>
      <c r="FH133" s="108">
        <f t="shared" ref="FH133:FR133" si="195">FG134</f>
        <v>7055.840499999962</v>
      </c>
      <c r="FI133" s="108">
        <f t="shared" si="195"/>
        <v>7055.840499999962</v>
      </c>
      <c r="FJ133" s="108">
        <f t="shared" si="195"/>
        <v>7055.840499999962</v>
      </c>
      <c r="FK133" s="108">
        <f t="shared" si="195"/>
        <v>7055.840499999962</v>
      </c>
      <c r="FL133" s="108">
        <f t="shared" si="195"/>
        <v>7055.840499999962</v>
      </c>
      <c r="FM133" s="108">
        <f t="shared" si="195"/>
        <v>7055.840499999962</v>
      </c>
      <c r="FN133" s="108">
        <f t="shared" si="195"/>
        <v>7055.840499999962</v>
      </c>
      <c r="FO133" s="108">
        <f t="shared" si="195"/>
        <v>7055.840499999962</v>
      </c>
      <c r="FP133" s="108">
        <f t="shared" si="195"/>
        <v>7055.840499999962</v>
      </c>
      <c r="FQ133" s="108">
        <f t="shared" si="195"/>
        <v>7055.840499999962</v>
      </c>
      <c r="FR133" s="108">
        <f t="shared" si="195"/>
        <v>7055.840499999962</v>
      </c>
    </row>
    <row r="134" spans="2:174" x14ac:dyDescent="0.25">
      <c r="C134" s="106" t="s">
        <v>307</v>
      </c>
      <c r="D134" s="49"/>
      <c r="E134" s="108">
        <v>3569.293999999999</v>
      </c>
      <c r="F134" s="108">
        <v>329.09299999999996</v>
      </c>
      <c r="G134" s="108">
        <v>4456.527</v>
      </c>
      <c r="H134" s="108">
        <v>4274.1210000000001</v>
      </c>
      <c r="I134" s="108">
        <v>4165.348</v>
      </c>
      <c r="J134" s="108">
        <v>3957.6770000000001</v>
      </c>
      <c r="K134" s="108">
        <v>3872.3710000000001</v>
      </c>
      <c r="L134" s="108">
        <v>3948.7919999999999</v>
      </c>
      <c r="M134" s="108">
        <v>4163.7139999999999</v>
      </c>
      <c r="N134" s="108">
        <v>4030.9580000000001</v>
      </c>
      <c r="O134" s="108">
        <v>3912.482</v>
      </c>
      <c r="P134" s="108">
        <v>3757.8519999999999</v>
      </c>
      <c r="Q134" s="108">
        <v>3569.2939999999999</v>
      </c>
      <c r="S134" s="108">
        <v>21980.940000000002</v>
      </c>
      <c r="T134" s="108">
        <v>3407.13</v>
      </c>
      <c r="U134" s="108">
        <v>3174.453</v>
      </c>
      <c r="V134" s="108">
        <v>2951.643</v>
      </c>
      <c r="W134" s="108">
        <v>2810.5889999999999</v>
      </c>
      <c r="X134" s="108">
        <v>5594.37</v>
      </c>
      <c r="Y134" s="108">
        <v>7602.3270000000002</v>
      </c>
      <c r="Z134" s="108">
        <v>10239.295</v>
      </c>
      <c r="AA134" s="108">
        <v>13026.43</v>
      </c>
      <c r="AB134" s="108">
        <v>16073.978999999999</v>
      </c>
      <c r="AC134" s="108">
        <v>17769.600999999999</v>
      </c>
      <c r="AD134" s="108">
        <v>21516.373</v>
      </c>
      <c r="AE134" s="108">
        <v>21980.94</v>
      </c>
      <c r="AG134" s="108">
        <v>16848.860999999997</v>
      </c>
      <c r="AH134" s="108">
        <v>21896.639999999999</v>
      </c>
      <c r="AI134" s="108">
        <v>21882.475999999999</v>
      </c>
      <c r="AJ134" s="108">
        <v>21811.288999999997</v>
      </c>
      <c r="AK134" s="108">
        <v>21486.663999999997</v>
      </c>
      <c r="AL134" s="108">
        <v>20767.651999999998</v>
      </c>
      <c r="AM134" s="108">
        <v>20365.281999999999</v>
      </c>
      <c r="AN134" s="108">
        <v>19989.173999999999</v>
      </c>
      <c r="AO134" s="108">
        <v>19364.342000000001</v>
      </c>
      <c r="AP134" s="108">
        <v>18722.575000000001</v>
      </c>
      <c r="AQ134" s="108">
        <v>18248.406999999999</v>
      </c>
      <c r="AR134" s="108">
        <v>17512.089</v>
      </c>
      <c r="AS134" s="108">
        <v>16848.861000000001</v>
      </c>
      <c r="AU134" s="108">
        <v>40141.357999999993</v>
      </c>
      <c r="AV134" s="108">
        <v>16425.411</v>
      </c>
      <c r="AW134" s="108">
        <v>48099.65</v>
      </c>
      <c r="AX134" s="108">
        <v>46899.791000000005</v>
      </c>
      <c r="AY134" s="108">
        <v>44517.738000000005</v>
      </c>
      <c r="AZ134" s="108">
        <v>43730.651000000005</v>
      </c>
      <c r="BA134" s="108">
        <v>43352.704000000005</v>
      </c>
      <c r="BB134" s="108">
        <v>43134.023000000008</v>
      </c>
      <c r="BC134" s="108">
        <v>42174.276000000005</v>
      </c>
      <c r="BD134" s="108">
        <v>41738.236000000004</v>
      </c>
      <c r="BE134" s="108">
        <v>41039.681000000004</v>
      </c>
      <c r="BF134" s="108">
        <v>40680.695000000007</v>
      </c>
      <c r="BG134" s="108">
        <v>40141.358000000007</v>
      </c>
      <c r="BI134" s="108">
        <v>4174.3969999999972</v>
      </c>
      <c r="BJ134" s="108">
        <v>40177.462000000007</v>
      </c>
      <c r="BK134" s="108">
        <v>39799.721000000005</v>
      </c>
      <c r="BL134" s="108">
        <v>39378.470000000008</v>
      </c>
      <c r="BM134" s="108">
        <v>39175.746000000006</v>
      </c>
      <c r="BN134" s="108">
        <v>38682.636000000006</v>
      </c>
      <c r="BO134" s="108">
        <v>38229.325000000004</v>
      </c>
      <c r="BP134" s="108">
        <v>38059.599000000002</v>
      </c>
      <c r="BQ134" s="108">
        <v>39390.1</v>
      </c>
      <c r="BR134" s="108">
        <v>39840.648999999998</v>
      </c>
      <c r="BS134" s="108">
        <v>38227.417000000001</v>
      </c>
      <c r="BT134" s="108">
        <v>37969.279000000002</v>
      </c>
      <c r="BU134" s="108">
        <v>4174.3969999999972</v>
      </c>
      <c r="BW134" s="108">
        <v>7362.855999999997</v>
      </c>
      <c r="BX134" s="108">
        <v>4092.6039999999971</v>
      </c>
      <c r="BY134" s="108">
        <v>3819.6339999999973</v>
      </c>
      <c r="BZ134" s="108">
        <v>3509.6809999999973</v>
      </c>
      <c r="CA134" s="108">
        <v>3638.7109999999975</v>
      </c>
      <c r="CB134" s="108">
        <v>3351.4639999999977</v>
      </c>
      <c r="CC134" s="108">
        <v>3030.4129999999977</v>
      </c>
      <c r="CD134" s="108">
        <v>3048.2139999999977</v>
      </c>
      <c r="CE134" s="108">
        <v>2831.0179999999978</v>
      </c>
      <c r="CF134" s="108">
        <v>2606.4679999999976</v>
      </c>
      <c r="CG134" s="108">
        <v>2191.4259999999977</v>
      </c>
      <c r="CH134" s="108">
        <v>1744.9839999999976</v>
      </c>
      <c r="CI134" s="108">
        <v>7362.855999999997</v>
      </c>
      <c r="CJ134" s="115"/>
      <c r="CK134" s="108">
        <v>33509.311029999997</v>
      </c>
      <c r="CL134" s="108">
        <v>6822.3801999999969</v>
      </c>
      <c r="CM134" s="108">
        <v>6540.9651999999969</v>
      </c>
      <c r="CN134" s="108">
        <v>6444.9941999999974</v>
      </c>
      <c r="CO134" s="108">
        <v>5339.162199999997</v>
      </c>
      <c r="CP134" s="108">
        <v>5313.4311999999973</v>
      </c>
      <c r="CQ134" s="108">
        <v>5175.8581999999969</v>
      </c>
      <c r="CR134" s="108">
        <v>5554.8391999999967</v>
      </c>
      <c r="CS134" s="108">
        <v>5429.8494699999965</v>
      </c>
      <c r="CT134" s="108">
        <v>4611.6838299999963</v>
      </c>
      <c r="CU134" s="108">
        <v>4452.4900499999967</v>
      </c>
      <c r="CV134" s="108">
        <v>4257.9262899999967</v>
      </c>
      <c r="CW134" s="108">
        <v>33509.311029999997</v>
      </c>
      <c r="CY134" s="108">
        <v>131875.98806</v>
      </c>
      <c r="CZ134" s="108">
        <v>33352.906289999999</v>
      </c>
      <c r="DA134" s="108">
        <v>33387.943789999998</v>
      </c>
      <c r="DB134" s="108">
        <v>32975.039479999999</v>
      </c>
      <c r="DC134" s="108">
        <v>32884.303350000002</v>
      </c>
      <c r="DD134" s="108">
        <v>32616.812840000002</v>
      </c>
      <c r="DE134" s="108">
        <v>32930.807390000002</v>
      </c>
      <c r="DF134" s="108">
        <v>32995.822240000001</v>
      </c>
      <c r="DG134" s="108">
        <v>33099.822830000005</v>
      </c>
      <c r="DH134" s="108">
        <v>33182.875240000001</v>
      </c>
      <c r="DI134" s="108">
        <v>34399.198779999999</v>
      </c>
      <c r="DJ134" s="108">
        <v>34005.479070000001</v>
      </c>
      <c r="DK134" s="108">
        <v>131875.98806</v>
      </c>
      <c r="DM134" s="108">
        <v>83594.746450000006</v>
      </c>
      <c r="DN134" s="108">
        <v>132917.84623</v>
      </c>
      <c r="DO134" s="108">
        <v>133540.23971999998</v>
      </c>
      <c r="DP134" s="108">
        <v>134561.21311999997</v>
      </c>
      <c r="DQ134" s="108">
        <v>85572.791799999977</v>
      </c>
      <c r="DR134" s="108">
        <v>58873.695099999975</v>
      </c>
      <c r="DS134" s="108">
        <v>59214.892539999979</v>
      </c>
      <c r="DT134" s="108">
        <v>59383.180319999978</v>
      </c>
      <c r="DU134" s="108">
        <v>59794.074709999979</v>
      </c>
      <c r="DV134" s="108">
        <v>59946.499719999978</v>
      </c>
      <c r="DW134" s="108">
        <v>59984.629459999975</v>
      </c>
      <c r="DX134" s="108">
        <v>59405.381689999973</v>
      </c>
      <c r="DY134" s="108">
        <v>83594.746449999977</v>
      </c>
      <c r="EA134" s="108">
        <v>85157.809570000012</v>
      </c>
      <c r="EB134" s="108">
        <v>83970.487110000002</v>
      </c>
      <c r="EC134" s="108">
        <v>84159.224090000003</v>
      </c>
      <c r="ED134" s="108">
        <v>84402.865250000003</v>
      </c>
      <c r="EE134" s="108">
        <v>84701.854070000001</v>
      </c>
      <c r="EF134" s="108">
        <v>84381.022580000004</v>
      </c>
      <c r="EG134" s="108">
        <v>84542.99930000001</v>
      </c>
      <c r="EH134" s="108">
        <v>84908.194080000016</v>
      </c>
      <c r="EI134" s="108">
        <v>85157.809570000012</v>
      </c>
      <c r="EJ134" s="108">
        <v>85157.809570000012</v>
      </c>
      <c r="EK134" s="108">
        <v>85157.809570000012</v>
      </c>
      <c r="EL134" s="108">
        <v>85157.809570000012</v>
      </c>
      <c r="EM134" s="108">
        <v>85157.809570000012</v>
      </c>
      <c r="EO134" s="108">
        <f>EO133+EO131</f>
        <v>42408.719999999972</v>
      </c>
      <c r="EP134" s="108">
        <f>EP133+EP131</f>
        <v>172711.42416</v>
      </c>
      <c r="EQ134" s="108">
        <f t="shared" ref="EQ134:FB134" si="196">EQ133+EQ131</f>
        <v>149725.79803000001</v>
      </c>
      <c r="ER134" s="108">
        <f t="shared" si="196"/>
        <v>160308.23112000001</v>
      </c>
      <c r="ES134" s="108">
        <f t="shared" si="196"/>
        <v>161151.21231</v>
      </c>
      <c r="ET134" s="108">
        <f t="shared" si="196"/>
        <v>162374.27287000002</v>
      </c>
      <c r="EU134" s="108">
        <f t="shared" si="196"/>
        <v>161480.85052000001</v>
      </c>
      <c r="EV134" s="108">
        <f t="shared" si="196"/>
        <v>162178.44067000001</v>
      </c>
      <c r="EW134" s="108">
        <f t="shared" si="196"/>
        <v>163702.70306</v>
      </c>
      <c r="EX134" s="108">
        <f t="shared" si="196"/>
        <v>162463.87431000001</v>
      </c>
      <c r="EY134" s="108">
        <f t="shared" si="196"/>
        <v>165479.39877</v>
      </c>
      <c r="EZ134" s="108">
        <f t="shared" si="196"/>
        <v>171102.59090000001</v>
      </c>
      <c r="FA134" s="108">
        <f t="shared" si="196"/>
        <v>171783.76303</v>
      </c>
      <c r="FB134" s="108">
        <f t="shared" si="196"/>
        <v>172682.42416</v>
      </c>
      <c r="FC134" s="49"/>
      <c r="FE134" s="108">
        <f>FE131+FE133</f>
        <v>7055.840499999962</v>
      </c>
      <c r="FF134" s="108">
        <f>FF133+FF131</f>
        <v>115346.65567408534</v>
      </c>
      <c r="FG134" s="108">
        <f t="shared" ref="FG134" si="197">FG133+FG131</f>
        <v>7055.840499999962</v>
      </c>
      <c r="FH134" s="108">
        <f t="shared" ref="FH134" si="198">FH133+FH131</f>
        <v>7055.840499999962</v>
      </c>
      <c r="FI134" s="108">
        <f t="shared" ref="FI134" si="199">FI133+FI131</f>
        <v>7055.840499999962</v>
      </c>
      <c r="FJ134" s="108">
        <f t="shared" ref="FJ134" si="200">FJ133+FJ131</f>
        <v>7055.840499999962</v>
      </c>
      <c r="FK134" s="108">
        <f t="shared" ref="FK134" si="201">FK133+FK131</f>
        <v>7055.840499999962</v>
      </c>
      <c r="FL134" s="108">
        <f t="shared" ref="FL134" si="202">FL133+FL131</f>
        <v>7055.840499999962</v>
      </c>
      <c r="FM134" s="108">
        <f t="shared" ref="FM134" si="203">FM133+FM131</f>
        <v>7055.840499999962</v>
      </c>
      <c r="FN134" s="108">
        <f t="shared" ref="FN134" si="204">FN133+FN131</f>
        <v>7055.840499999962</v>
      </c>
      <c r="FO134" s="108">
        <f t="shared" ref="FO134" si="205">FO133+FO131</f>
        <v>7055.840499999962</v>
      </c>
      <c r="FP134" s="108">
        <f t="shared" ref="FP134" si="206">FP133+FP131</f>
        <v>7055.840499999962</v>
      </c>
      <c r="FQ134" s="108">
        <f t="shared" ref="FQ134" si="207">FQ133+FQ131</f>
        <v>7055.840499999962</v>
      </c>
      <c r="FR134" s="108">
        <f t="shared" ref="FR134" si="208">FR133+FR131</f>
        <v>7055.840499999962</v>
      </c>
    </row>
    <row r="135" spans="2:174" x14ac:dyDescent="0.25">
      <c r="C135" s="49"/>
      <c r="D135" s="49"/>
      <c r="E135" s="49"/>
      <c r="F135" s="49"/>
      <c r="G135" s="49"/>
      <c r="H135" s="49"/>
      <c r="I135" s="49"/>
      <c r="J135" s="49"/>
      <c r="K135" s="49"/>
      <c r="L135" s="49"/>
      <c r="M135" s="49"/>
      <c r="N135" s="49"/>
      <c r="O135" s="49"/>
      <c r="P135" s="49"/>
      <c r="Q135" s="49"/>
      <c r="S135" s="49"/>
      <c r="T135" s="49"/>
      <c r="U135" s="49"/>
      <c r="V135" s="49"/>
      <c r="W135" s="49"/>
      <c r="X135" s="49"/>
      <c r="Y135" s="49"/>
      <c r="Z135" s="49"/>
      <c r="AA135" s="49"/>
      <c r="AB135" s="49"/>
      <c r="AC135" s="49"/>
      <c r="AD135" s="49"/>
      <c r="AE135" s="49"/>
      <c r="AG135" s="109" t="s">
        <v>308</v>
      </c>
      <c r="AH135" s="109" t="s">
        <v>309</v>
      </c>
      <c r="AI135" s="109" t="s">
        <v>310</v>
      </c>
      <c r="AJ135" s="109" t="s">
        <v>311</v>
      </c>
      <c r="AK135" s="109" t="s">
        <v>312</v>
      </c>
      <c r="AL135" s="109" t="s">
        <v>313</v>
      </c>
      <c r="AM135" s="109" t="s">
        <v>314</v>
      </c>
      <c r="AN135" s="109" t="s">
        <v>315</v>
      </c>
      <c r="AO135" s="109" t="s">
        <v>316</v>
      </c>
      <c r="AP135" s="109" t="s">
        <v>317</v>
      </c>
      <c r="AQ135" s="109" t="s">
        <v>318</v>
      </c>
      <c r="AR135" s="109" t="s">
        <v>319</v>
      </c>
      <c r="AS135" s="110"/>
      <c r="AU135" s="109" t="s">
        <v>308</v>
      </c>
      <c r="AV135" s="109" t="s">
        <v>309</v>
      </c>
      <c r="AW135" s="109" t="s">
        <v>310</v>
      </c>
      <c r="AX135" s="109" t="s">
        <v>311</v>
      </c>
      <c r="AY135" s="109" t="s">
        <v>312</v>
      </c>
      <c r="AZ135" s="109" t="s">
        <v>313</v>
      </c>
      <c r="BA135" s="109" t="s">
        <v>314</v>
      </c>
      <c r="BB135" s="109" t="s">
        <v>315</v>
      </c>
      <c r="BC135" s="109" t="s">
        <v>316</v>
      </c>
      <c r="BD135" s="109" t="s">
        <v>317</v>
      </c>
      <c r="BE135" s="109" t="s">
        <v>318</v>
      </c>
      <c r="BF135" s="109" t="s">
        <v>319</v>
      </c>
      <c r="BG135" s="110"/>
      <c r="CK135" s="109" t="s">
        <v>308</v>
      </c>
      <c r="CL135" s="109" t="s">
        <v>309</v>
      </c>
      <c r="CM135" s="109" t="s">
        <v>310</v>
      </c>
      <c r="CN135" s="109" t="s">
        <v>311</v>
      </c>
      <c r="CO135" s="109" t="s">
        <v>312</v>
      </c>
      <c r="CP135" s="109" t="s">
        <v>313</v>
      </c>
      <c r="CQ135" s="109" t="s">
        <v>314</v>
      </c>
      <c r="CR135" s="109" t="s">
        <v>315</v>
      </c>
      <c r="CS135" s="109" t="s">
        <v>316</v>
      </c>
      <c r="CT135" s="109" t="s">
        <v>317</v>
      </c>
      <c r="CU135" s="109" t="s">
        <v>318</v>
      </c>
      <c r="CV135" s="109" t="s">
        <v>319</v>
      </c>
      <c r="CW135" s="110"/>
      <c r="CY135" s="109" t="s">
        <v>308</v>
      </c>
      <c r="CZ135" s="109" t="s">
        <v>309</v>
      </c>
      <c r="DA135" s="109" t="s">
        <v>310</v>
      </c>
      <c r="DB135" s="109" t="s">
        <v>311</v>
      </c>
      <c r="DC135" s="109" t="s">
        <v>312</v>
      </c>
      <c r="DD135" s="109" t="s">
        <v>313</v>
      </c>
      <c r="DE135" s="109" t="s">
        <v>314</v>
      </c>
      <c r="DF135" s="109" t="s">
        <v>315</v>
      </c>
      <c r="DG135" s="109" t="s">
        <v>316</v>
      </c>
      <c r="DH135" s="109" t="s">
        <v>317</v>
      </c>
      <c r="DI135" s="109" t="s">
        <v>318</v>
      </c>
      <c r="DJ135" s="109" t="s">
        <v>319</v>
      </c>
      <c r="DK135" s="110"/>
      <c r="DM135" s="109" t="s">
        <v>308</v>
      </c>
      <c r="DN135" s="109" t="s">
        <v>309</v>
      </c>
      <c r="DO135" s="109" t="s">
        <v>310</v>
      </c>
      <c r="DP135" s="109" t="s">
        <v>311</v>
      </c>
      <c r="DQ135" s="109" t="s">
        <v>312</v>
      </c>
      <c r="DR135" s="109" t="s">
        <v>313</v>
      </c>
      <c r="DS135" s="109" t="s">
        <v>314</v>
      </c>
      <c r="DT135" s="109" t="s">
        <v>315</v>
      </c>
      <c r="DU135" s="109" t="s">
        <v>316</v>
      </c>
      <c r="DV135" s="109" t="s">
        <v>317</v>
      </c>
      <c r="DW135" s="109" t="s">
        <v>318</v>
      </c>
      <c r="DX135" s="109" t="s">
        <v>319</v>
      </c>
      <c r="DY135" s="110"/>
      <c r="EA135" s="109" t="s">
        <v>308</v>
      </c>
      <c r="EB135" s="109" t="s">
        <v>309</v>
      </c>
      <c r="EC135" s="109" t="s">
        <v>310</v>
      </c>
      <c r="ED135" s="109" t="s">
        <v>311</v>
      </c>
      <c r="EE135" s="109" t="s">
        <v>312</v>
      </c>
      <c r="EF135" s="109" t="s">
        <v>313</v>
      </c>
      <c r="EG135" s="109" t="s">
        <v>314</v>
      </c>
      <c r="EH135" s="109" t="s">
        <v>315</v>
      </c>
      <c r="EI135" s="109" t="s">
        <v>316</v>
      </c>
      <c r="EJ135" s="109" t="s">
        <v>317</v>
      </c>
      <c r="EK135" s="109" t="s">
        <v>318</v>
      </c>
      <c r="EL135" s="109" t="s">
        <v>319</v>
      </c>
      <c r="EM135" s="110"/>
      <c r="EO135" s="109" t="s">
        <v>308</v>
      </c>
      <c r="EP135" s="109" t="s">
        <v>308</v>
      </c>
      <c r="EQ135" s="109" t="s">
        <v>309</v>
      </c>
      <c r="ER135" s="109" t="s">
        <v>310</v>
      </c>
      <c r="ES135" s="109" t="s">
        <v>311</v>
      </c>
      <c r="ET135" s="109" t="s">
        <v>312</v>
      </c>
      <c r="EU135" s="109" t="s">
        <v>313</v>
      </c>
      <c r="EV135" s="109" t="s">
        <v>314</v>
      </c>
      <c r="EW135" s="109" t="s">
        <v>315</v>
      </c>
      <c r="EX135" s="109" t="s">
        <v>316</v>
      </c>
      <c r="EY135" s="109" t="s">
        <v>317</v>
      </c>
      <c r="EZ135" s="109" t="s">
        <v>318</v>
      </c>
      <c r="FA135" s="109" t="s">
        <v>319</v>
      </c>
      <c r="FB135" s="110"/>
      <c r="FE135" s="109" t="s">
        <v>308</v>
      </c>
      <c r="FF135" s="109" t="s">
        <v>308</v>
      </c>
      <c r="FG135" s="109" t="s">
        <v>309</v>
      </c>
      <c r="FH135" s="109" t="s">
        <v>310</v>
      </c>
      <c r="FI135" s="109" t="s">
        <v>311</v>
      </c>
      <c r="FJ135" s="109" t="s">
        <v>312</v>
      </c>
      <c r="FK135" s="109" t="s">
        <v>313</v>
      </c>
      <c r="FL135" s="109" t="s">
        <v>314</v>
      </c>
      <c r="FM135" s="109" t="s">
        <v>315</v>
      </c>
      <c r="FN135" s="109" t="s">
        <v>316</v>
      </c>
      <c r="FO135" s="109" t="s">
        <v>317</v>
      </c>
      <c r="FP135" s="109" t="s">
        <v>318</v>
      </c>
      <c r="FQ135" s="109" t="s">
        <v>319</v>
      </c>
      <c r="FR135" s="110"/>
    </row>
    <row r="136" spans="2:174" ht="123" customHeight="1" x14ac:dyDescent="0.25">
      <c r="C136" s="314" t="s">
        <v>320</v>
      </c>
      <c r="D136" s="314"/>
      <c r="E136" s="314"/>
      <c r="F136" s="314"/>
      <c r="G136" s="314"/>
      <c r="H136" s="314"/>
      <c r="I136" s="314"/>
      <c r="J136" s="314"/>
      <c r="K136" s="314"/>
      <c r="L136" s="314"/>
      <c r="M136" s="314"/>
      <c r="N136" s="314"/>
      <c r="O136" s="314"/>
      <c r="P136" s="314"/>
      <c r="Q136" s="314"/>
      <c r="R136" s="314"/>
      <c r="S136" s="314"/>
      <c r="T136" s="314"/>
      <c r="U136" s="314"/>
      <c r="V136" s="314"/>
      <c r="W136" s="314"/>
      <c r="X136" s="314"/>
      <c r="Y136" s="314"/>
      <c r="Z136" s="314"/>
      <c r="AA136" s="314"/>
      <c r="AB136" s="314"/>
      <c r="AC136" s="314"/>
      <c r="AD136" s="314"/>
      <c r="AE136" s="314"/>
      <c r="AF136" s="314"/>
      <c r="AG136" s="314"/>
      <c r="AH136" s="314"/>
      <c r="AI136" s="314"/>
      <c r="AJ136" s="314"/>
      <c r="AK136" s="314"/>
      <c r="AL136" s="314"/>
      <c r="AM136" s="314"/>
      <c r="AN136" s="314"/>
      <c r="AO136" s="314"/>
      <c r="AP136" s="314"/>
      <c r="AQ136" s="314"/>
      <c r="AR136" s="314"/>
      <c r="AS136" s="314"/>
      <c r="AT136" s="314"/>
      <c r="AU136" s="314"/>
      <c r="AV136" s="314"/>
      <c r="AW136" s="314"/>
      <c r="AX136" s="314"/>
      <c r="AY136" s="314"/>
      <c r="AZ136" s="314"/>
      <c r="BA136" s="314"/>
      <c r="BB136" s="314"/>
      <c r="BC136" s="314"/>
      <c r="BD136" s="314"/>
      <c r="BE136" s="314"/>
      <c r="BF136" s="314"/>
      <c r="BG136" s="314"/>
      <c r="BH136" s="314"/>
      <c r="BI136" s="314"/>
      <c r="BJ136" s="314"/>
      <c r="BK136" s="314"/>
      <c r="BL136" s="314"/>
      <c r="BM136" s="314"/>
      <c r="BN136" s="314"/>
      <c r="BO136" s="314"/>
      <c r="BP136" s="314"/>
      <c r="BQ136" s="314"/>
      <c r="BR136" s="314"/>
      <c r="BS136" s="314"/>
      <c r="BT136" s="314"/>
      <c r="BU136" s="314"/>
      <c r="BV136" s="314"/>
      <c r="BW136" s="314"/>
      <c r="BX136" s="314"/>
      <c r="BY136" s="314"/>
      <c r="BZ136" s="314"/>
      <c r="CA136" s="314"/>
      <c r="CB136" s="314"/>
      <c r="CC136" s="314"/>
      <c r="CD136" s="314"/>
      <c r="CE136" s="314"/>
      <c r="CF136" s="314"/>
      <c r="CG136" s="314"/>
      <c r="CH136" s="314"/>
      <c r="CI136" s="314"/>
      <c r="CJ136" s="314"/>
      <c r="CK136" s="314"/>
      <c r="CL136" s="314"/>
      <c r="CM136" s="314"/>
      <c r="CN136" s="314"/>
      <c r="CO136" s="314"/>
      <c r="CP136" s="314"/>
      <c r="CQ136" s="314"/>
      <c r="CR136" s="314"/>
      <c r="CS136" s="314"/>
      <c r="CT136" s="314"/>
      <c r="CU136" s="314"/>
      <c r="CV136" s="314"/>
      <c r="CW136" s="314"/>
      <c r="CX136" s="314"/>
      <c r="CY136" s="314"/>
      <c r="CZ136" s="314"/>
      <c r="DA136" s="314"/>
      <c r="DB136" s="314"/>
      <c r="DC136" s="314"/>
      <c r="DD136" s="314"/>
      <c r="DE136" s="314"/>
      <c r="DF136" s="314"/>
      <c r="DG136" s="314"/>
      <c r="DH136" s="314"/>
      <c r="DI136" s="314"/>
      <c r="DJ136" s="314"/>
      <c r="DK136" s="314"/>
      <c r="DL136" s="314"/>
      <c r="DM136" s="314"/>
      <c r="DN136" s="314"/>
      <c r="DO136" s="314"/>
      <c r="DP136" s="314"/>
      <c r="DQ136" s="314"/>
      <c r="DR136" s="314"/>
      <c r="DS136" s="314"/>
      <c r="DT136" s="314"/>
      <c r="DU136" s="314"/>
      <c r="DV136" s="314"/>
      <c r="DW136" s="314"/>
      <c r="DX136" s="314"/>
      <c r="DY136" s="314"/>
      <c r="DZ136" s="314"/>
      <c r="EA136" s="314"/>
      <c r="EB136" s="314"/>
      <c r="EC136" s="314"/>
      <c r="ED136" s="314"/>
      <c r="EE136" s="314"/>
      <c r="EF136" s="314"/>
      <c r="EG136" s="314"/>
      <c r="EH136" s="314"/>
      <c r="EI136" s="314"/>
      <c r="EJ136" s="314"/>
      <c r="EK136" s="314"/>
      <c r="EL136" s="314"/>
      <c r="EM136" s="314"/>
      <c r="EN136" s="314"/>
      <c r="EO136" s="314"/>
      <c r="EP136" s="314"/>
      <c r="EQ136" s="314"/>
      <c r="ER136" s="314"/>
      <c r="ES136" s="314"/>
      <c r="ET136" s="314"/>
      <c r="EU136" s="314"/>
      <c r="EV136" s="314"/>
      <c r="EW136" s="314"/>
      <c r="EX136" s="314"/>
      <c r="EY136" s="314"/>
      <c r="EZ136" s="314"/>
      <c r="FA136" s="314"/>
      <c r="FB136" s="314"/>
      <c r="FC136" s="314"/>
      <c r="FD136" s="314"/>
      <c r="FE136" s="314"/>
      <c r="FF136" s="314"/>
    </row>
    <row r="138" spans="2:174" x14ac:dyDescent="0.25">
      <c r="EY138" s="170"/>
    </row>
  </sheetData>
  <dataConsolidate/>
  <mergeCells count="2">
    <mergeCell ref="B2:FF2"/>
    <mergeCell ref="C136:FF136"/>
  </mergeCells>
  <conditionalFormatting sqref="A1:XFD1 A2:B2 FG2:XFD2 A136:X136 FG136:XFD136 A137:XFD1048576 A3:XFD135">
    <cfRule type="cellIs" dxfId="17" priority="1" operator="lessThan">
      <formula>0</formula>
    </cfRule>
  </conditionalFormatting>
  <pageMargins left="0.511811024" right="0.511811024" top="0.78740157499999996" bottom="0.78740157499999996" header="0.31496062000000002" footer="0.31496062000000002"/>
  <pageSetup paperSize="9" scale="67"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B1:CT43"/>
  <sheetViews>
    <sheetView showGridLines="0" workbookViewId="0">
      <pane xSplit="2" ySplit="3" topLeftCell="C4" activePane="bottomRight" state="frozen"/>
      <selection pane="topRight" activeCell="C1" sqref="C1"/>
      <selection pane="bottomLeft" activeCell="A3" sqref="A3"/>
      <selection pane="bottomRight" activeCell="CR28" sqref="CR28"/>
    </sheetView>
  </sheetViews>
  <sheetFormatPr defaultColWidth="9.28515625" defaultRowHeight="15" outlineLevelRow="1" outlineLevelCol="2" x14ac:dyDescent="0.25"/>
  <cols>
    <col min="1" max="1" width="0.7109375" style="65" customWidth="1"/>
    <col min="2" max="2" width="46.7109375" style="65" customWidth="1"/>
    <col min="3" max="3" width="3" style="65" hidden="1" customWidth="1" outlineLevel="1"/>
    <col min="4" max="15" width="11.5703125" style="65" hidden="1" customWidth="1" outlineLevel="2"/>
    <col min="16" max="16" width="12.5703125" style="65" hidden="1" customWidth="1" outlineLevel="1" collapsed="1"/>
    <col min="17" max="17" width="3.28515625" style="65" hidden="1" customWidth="1" outlineLevel="1"/>
    <col min="18" max="29" width="11.5703125" style="65" hidden="1" customWidth="1" outlineLevel="2"/>
    <col min="30" max="30" width="12.5703125" style="65" hidden="1" customWidth="1" outlineLevel="1" collapsed="1"/>
    <col min="31" max="31" width="3.28515625" style="65" hidden="1" customWidth="1" outlineLevel="1"/>
    <col min="32" max="43" width="11.5703125" style="65" hidden="1" customWidth="1" outlineLevel="2"/>
    <col min="44" max="44" width="12.5703125" style="65" hidden="1" customWidth="1" outlineLevel="1" collapsed="1"/>
    <col min="45" max="45" width="3.28515625" style="65" hidden="1" customWidth="1" outlineLevel="1"/>
    <col min="46" max="57" width="11.5703125" style="65" hidden="1" customWidth="1" outlineLevel="2"/>
    <col min="58" max="58" width="12.5703125" style="65" hidden="1" customWidth="1" outlineLevel="1" collapsed="1"/>
    <col min="59" max="59" width="3.28515625" style="65" hidden="1" customWidth="1" outlineLevel="1"/>
    <col min="60" max="71" width="11.5703125" style="65" hidden="1" customWidth="1" outlineLevel="2"/>
    <col min="72" max="72" width="12.5703125" style="65" hidden="1" customWidth="1" outlineLevel="1" collapsed="1"/>
    <col min="73" max="73" width="3.28515625" style="65" hidden="1" customWidth="1" outlineLevel="1"/>
    <col min="74" max="85" width="11.5703125" style="65" hidden="1" customWidth="1" outlineLevel="2"/>
    <col min="86" max="86" width="12.5703125" style="65" hidden="1" customWidth="1" outlineLevel="1" collapsed="1"/>
    <col min="87" max="87" width="3.28515625" style="65" hidden="1" customWidth="1" outlineLevel="1"/>
    <col min="88" max="88" width="11.5703125" style="65" hidden="1" customWidth="1" outlineLevel="1"/>
    <col min="89" max="90" width="34.5703125" style="60" hidden="1" customWidth="1" outlineLevel="1"/>
    <col min="91" max="91" width="9.28515625" style="65" customWidth="1" collapsed="1"/>
    <col min="92" max="92" width="10.5703125" style="65" bestFit="1" customWidth="1"/>
    <col min="93" max="93" width="32" style="65" customWidth="1"/>
    <col min="94" max="16384" width="9.28515625" style="65"/>
  </cols>
  <sheetData>
    <row r="1" spans="2:98" ht="30" x14ac:dyDescent="0.25">
      <c r="B1" s="89">
        <v>4</v>
      </c>
      <c r="C1" s="69"/>
      <c r="D1" s="65">
        <v>1</v>
      </c>
      <c r="E1" s="65">
        <v>2</v>
      </c>
      <c r="F1" s="65">
        <v>3</v>
      </c>
      <c r="G1" s="65">
        <v>4</v>
      </c>
      <c r="H1" s="65">
        <v>5</v>
      </c>
      <c r="I1" s="65">
        <v>6</v>
      </c>
      <c r="J1" s="65">
        <v>7</v>
      </c>
      <c r="K1" s="65">
        <v>8</v>
      </c>
      <c r="L1" s="65">
        <v>9</v>
      </c>
      <c r="M1" s="65">
        <v>10</v>
      </c>
      <c r="N1" s="65">
        <v>11</v>
      </c>
      <c r="O1" s="65">
        <v>12</v>
      </c>
      <c r="P1" s="90">
        <v>2019</v>
      </c>
      <c r="R1" s="65">
        <v>1</v>
      </c>
      <c r="S1" s="65">
        <v>2</v>
      </c>
      <c r="T1" s="65">
        <v>3</v>
      </c>
      <c r="U1" s="65">
        <v>4</v>
      </c>
      <c r="V1" s="65">
        <v>5</v>
      </c>
      <c r="W1" s="65">
        <v>6</v>
      </c>
      <c r="X1" s="65">
        <v>7</v>
      </c>
      <c r="Y1" s="65">
        <v>8</v>
      </c>
      <c r="Z1" s="65">
        <v>9</v>
      </c>
      <c r="AA1" s="65">
        <v>10</v>
      </c>
      <c r="AB1" s="65">
        <v>11</v>
      </c>
      <c r="AC1" s="65">
        <v>12</v>
      </c>
      <c r="AD1" s="70">
        <v>2020</v>
      </c>
      <c r="AF1" s="65">
        <v>1</v>
      </c>
      <c r="AG1" s="65">
        <v>2</v>
      </c>
      <c r="AH1" s="65">
        <v>3</v>
      </c>
      <c r="AI1" s="65">
        <v>4</v>
      </c>
      <c r="AJ1" s="65">
        <v>5</v>
      </c>
      <c r="AK1" s="65">
        <v>6</v>
      </c>
      <c r="AL1" s="65">
        <v>7</v>
      </c>
      <c r="AM1" s="65">
        <v>8</v>
      </c>
      <c r="AN1" s="65">
        <v>9</v>
      </c>
      <c r="AO1" s="65">
        <v>10</v>
      </c>
      <c r="AP1" s="65">
        <v>11</v>
      </c>
      <c r="AQ1" s="65">
        <v>12</v>
      </c>
      <c r="AR1" s="70">
        <v>2021</v>
      </c>
      <c r="AT1" s="65">
        <v>1</v>
      </c>
      <c r="AU1" s="65">
        <v>2</v>
      </c>
      <c r="AV1" s="65">
        <v>3</v>
      </c>
      <c r="AW1" s="65">
        <v>4</v>
      </c>
      <c r="AX1" s="65">
        <v>5</v>
      </c>
      <c r="AY1" s="65">
        <v>6</v>
      </c>
      <c r="AZ1" s="65">
        <v>7</v>
      </c>
      <c r="BA1" s="65">
        <v>8</v>
      </c>
      <c r="BB1" s="65">
        <v>9</v>
      </c>
      <c r="BC1" s="65">
        <v>10</v>
      </c>
      <c r="BD1" s="65">
        <v>11</v>
      </c>
      <c r="BE1" s="65">
        <v>12</v>
      </c>
      <c r="BF1" s="70">
        <v>2022</v>
      </c>
      <c r="BH1" s="65">
        <v>1</v>
      </c>
      <c r="BI1" s="65">
        <v>2</v>
      </c>
      <c r="BJ1" s="65">
        <v>3</v>
      </c>
      <c r="BK1" s="65">
        <v>4</v>
      </c>
      <c r="BL1" s="65">
        <v>5</v>
      </c>
      <c r="BM1" s="65">
        <v>6</v>
      </c>
      <c r="BN1" s="65">
        <v>7</v>
      </c>
      <c r="BO1" s="65">
        <v>8</v>
      </c>
      <c r="BP1" s="65">
        <v>9</v>
      </c>
      <c r="BQ1" s="65">
        <v>10</v>
      </c>
      <c r="BR1" s="65">
        <v>11</v>
      </c>
      <c r="BS1" s="65">
        <v>12</v>
      </c>
      <c r="BT1" s="70">
        <v>2023</v>
      </c>
      <c r="BV1" s="65">
        <v>1</v>
      </c>
      <c r="BW1" s="65">
        <v>2</v>
      </c>
      <c r="BX1" s="65">
        <v>3</v>
      </c>
      <c r="BY1" s="65">
        <v>4</v>
      </c>
      <c r="BZ1" s="65">
        <v>5</v>
      </c>
      <c r="CA1" s="65">
        <v>6</v>
      </c>
      <c r="CB1" s="65">
        <v>7</v>
      </c>
      <c r="CC1" s="65">
        <v>8</v>
      </c>
      <c r="CD1" s="65">
        <v>9</v>
      </c>
      <c r="CE1" s="65">
        <v>10</v>
      </c>
      <c r="CF1" s="65">
        <v>11</v>
      </c>
      <c r="CG1" s="65">
        <v>12</v>
      </c>
      <c r="CH1" s="70">
        <v>2024</v>
      </c>
      <c r="CJ1" s="70">
        <v>2025</v>
      </c>
      <c r="CK1" s="71" t="s">
        <v>321</v>
      </c>
      <c r="CL1" s="91"/>
      <c r="CN1" s="70">
        <v>2026</v>
      </c>
      <c r="CO1" s="71" t="s">
        <v>321</v>
      </c>
    </row>
    <row r="2" spans="2:98" x14ac:dyDescent="0.25">
      <c r="B2" s="93" t="s">
        <v>322</v>
      </c>
      <c r="C2" s="69"/>
      <c r="D2" s="94"/>
      <c r="E2" s="94"/>
      <c r="F2" s="94"/>
      <c r="G2" s="94"/>
      <c r="H2" s="94"/>
      <c r="I2" s="94"/>
      <c r="J2" s="94"/>
      <c r="K2" s="94"/>
      <c r="L2" s="94"/>
      <c r="M2" s="94"/>
      <c r="N2" s="94"/>
      <c r="O2" s="94"/>
      <c r="P2" s="95">
        <v>2294.2490000000003</v>
      </c>
      <c r="R2" s="94"/>
      <c r="S2" s="94"/>
      <c r="T2" s="94"/>
      <c r="U2" s="94"/>
      <c r="V2" s="94"/>
      <c r="W2" s="94"/>
      <c r="X2" s="94"/>
      <c r="Y2" s="94"/>
      <c r="Z2" s="94"/>
      <c r="AA2" s="94"/>
      <c r="AB2" s="94"/>
      <c r="AC2" s="94"/>
      <c r="AD2" s="95">
        <v>2641.07</v>
      </c>
      <c r="AF2" s="94"/>
      <c r="AG2" s="94"/>
      <c r="AH2" s="94"/>
      <c r="AI2" s="94"/>
      <c r="AJ2" s="94"/>
      <c r="AK2" s="94"/>
      <c r="AL2" s="94"/>
      <c r="AM2" s="94"/>
      <c r="AN2" s="94"/>
      <c r="AO2" s="94"/>
      <c r="AP2" s="94"/>
      <c r="AQ2" s="94"/>
      <c r="AR2" s="95">
        <v>2877.9098800000002</v>
      </c>
      <c r="AT2" s="94"/>
      <c r="AU2" s="94"/>
      <c r="AV2" s="94"/>
      <c r="AW2" s="94"/>
      <c r="AX2" s="94"/>
      <c r="AY2" s="94"/>
      <c r="AZ2" s="94"/>
      <c r="BA2" s="94"/>
      <c r="BB2" s="94"/>
      <c r="BC2" s="94"/>
      <c r="BD2" s="94"/>
      <c r="BE2" s="94"/>
      <c r="BF2" s="95">
        <v>3386.8816099999995</v>
      </c>
      <c r="BH2" s="94"/>
      <c r="BI2" s="94"/>
      <c r="BJ2" s="94"/>
      <c r="BK2" s="94"/>
      <c r="BL2" s="94"/>
      <c r="BM2" s="94"/>
      <c r="BN2" s="94"/>
      <c r="BO2" s="94"/>
      <c r="BP2" s="94"/>
      <c r="BQ2" s="94"/>
      <c r="BR2" s="94"/>
      <c r="BS2" s="94"/>
      <c r="BT2" s="95">
        <v>3338.1501000000003</v>
      </c>
      <c r="BV2" s="94"/>
      <c r="BW2" s="94"/>
      <c r="BX2" s="94"/>
      <c r="BY2" s="94"/>
      <c r="BZ2" s="94"/>
      <c r="CA2" s="94"/>
      <c r="CB2" s="94"/>
      <c r="CC2" s="94"/>
      <c r="CD2" s="94"/>
      <c r="CE2" s="94"/>
      <c r="CF2" s="94"/>
      <c r="CG2" s="94"/>
      <c r="CH2" s="95">
        <v>1955.5861599999998</v>
      </c>
      <c r="CJ2" s="90"/>
      <c r="CK2" s="91"/>
      <c r="CL2" s="91"/>
      <c r="CN2" s="90"/>
      <c r="CO2" s="226" t="s">
        <v>323</v>
      </c>
    </row>
    <row r="3" spans="2:98" x14ac:dyDescent="0.25">
      <c r="B3" s="92" t="s">
        <v>324</v>
      </c>
      <c r="C3" s="141"/>
      <c r="D3" s="142">
        <v>213140.84</v>
      </c>
      <c r="E3" s="142">
        <v>193938.01</v>
      </c>
      <c r="F3" s="142">
        <v>186738.01</v>
      </c>
      <c r="G3" s="142">
        <v>190766.12</v>
      </c>
      <c r="H3" s="142">
        <v>199114.51</v>
      </c>
      <c r="I3" s="142">
        <v>202669.97000000003</v>
      </c>
      <c r="J3" s="142">
        <v>194853.61000000002</v>
      </c>
      <c r="K3" s="142">
        <v>201079</v>
      </c>
      <c r="L3" s="142">
        <v>203613.11000000002</v>
      </c>
      <c r="M3" s="142">
        <v>201143.2</v>
      </c>
      <c r="N3" s="142">
        <v>250041.07</v>
      </c>
      <c r="O3" s="142">
        <v>354023.72</v>
      </c>
      <c r="P3" s="142">
        <v>2591121.17</v>
      </c>
      <c r="Q3" s="143"/>
      <c r="R3" s="139">
        <v>226375.51</v>
      </c>
      <c r="S3" s="139">
        <v>207505.38</v>
      </c>
      <c r="T3" s="139">
        <v>200633.89</v>
      </c>
      <c r="U3" s="139">
        <v>197397.56</v>
      </c>
      <c r="V3" s="139">
        <v>202238.65</v>
      </c>
      <c r="W3" s="139">
        <v>195046.39999999999</v>
      </c>
      <c r="X3" s="139">
        <v>200400.28999999998</v>
      </c>
      <c r="Y3" s="139">
        <v>196624.59</v>
      </c>
      <c r="Z3" s="139">
        <v>196624.59</v>
      </c>
      <c r="AA3" s="139">
        <v>196644.66</v>
      </c>
      <c r="AB3" s="139">
        <v>238988.16</v>
      </c>
      <c r="AC3" s="139">
        <v>348363.17000000004</v>
      </c>
      <c r="AD3" s="139">
        <v>2606842.85</v>
      </c>
      <c r="AE3" s="143"/>
      <c r="AF3" s="139">
        <v>219235.52</v>
      </c>
      <c r="AG3" s="139">
        <v>209626.32</v>
      </c>
      <c r="AH3" s="139">
        <v>235429.16</v>
      </c>
      <c r="AI3" s="139">
        <v>210859.97999999998</v>
      </c>
      <c r="AJ3" s="139">
        <v>182320.28999999998</v>
      </c>
      <c r="AK3" s="139">
        <v>193378.09999999998</v>
      </c>
      <c r="AL3" s="139">
        <v>194769.85</v>
      </c>
      <c r="AM3" s="139">
        <v>197930.23</v>
      </c>
      <c r="AN3" s="139">
        <v>173335.41000000003</v>
      </c>
      <c r="AO3" s="139">
        <v>180408.93</v>
      </c>
      <c r="AP3" s="139">
        <v>189316.15000000002</v>
      </c>
      <c r="AQ3" s="139">
        <v>388019.94999999995</v>
      </c>
      <c r="AR3" s="146">
        <v>2574629.8900000006</v>
      </c>
      <c r="AS3" s="147"/>
      <c r="AT3" s="146">
        <v>196500.5</v>
      </c>
      <c r="AU3" s="146">
        <v>209024.93</v>
      </c>
      <c r="AV3" s="146">
        <v>237933.87</v>
      </c>
      <c r="AW3" s="146">
        <v>225869.34</v>
      </c>
      <c r="AX3" s="146">
        <v>239309.14</v>
      </c>
      <c r="AY3" s="146">
        <v>229567.31</v>
      </c>
      <c r="AZ3" s="146">
        <v>231501.89</v>
      </c>
      <c r="BA3" s="146">
        <v>233743.56</v>
      </c>
      <c r="BB3" s="146">
        <v>231660.32</v>
      </c>
      <c r="BC3" s="146">
        <v>229791.94</v>
      </c>
      <c r="BD3" s="146">
        <v>274322.14999999997</v>
      </c>
      <c r="BE3" s="146">
        <v>530953.5</v>
      </c>
      <c r="BF3" s="146">
        <v>3070178.45</v>
      </c>
      <c r="BG3" s="147"/>
      <c r="BH3" s="146">
        <v>251788.07</v>
      </c>
      <c r="BI3" s="146">
        <v>240761.69</v>
      </c>
      <c r="BJ3" s="146">
        <v>255618.71999999997</v>
      </c>
      <c r="BK3" s="146">
        <v>257465.65000000002</v>
      </c>
      <c r="BL3" s="146">
        <v>215684.66</v>
      </c>
      <c r="BM3" s="146">
        <v>249225.5</v>
      </c>
      <c r="BN3" s="146">
        <v>256710.37</v>
      </c>
      <c r="BO3" s="146">
        <v>263570.45</v>
      </c>
      <c r="BP3" s="146">
        <v>275582.87</v>
      </c>
      <c r="BQ3" s="146">
        <v>280547.25</v>
      </c>
      <c r="BR3" s="146">
        <v>331978.68</v>
      </c>
      <c r="BS3" s="146">
        <v>498766.16000000003</v>
      </c>
      <c r="BT3" s="146">
        <v>3377700.0700000003</v>
      </c>
      <c r="BU3" s="147"/>
      <c r="BV3" s="146">
        <v>291985.18</v>
      </c>
      <c r="BW3" s="146">
        <v>273050.82</v>
      </c>
      <c r="BX3" s="146">
        <v>268995.03999999998</v>
      </c>
      <c r="BY3" s="146">
        <v>280980.03999999998</v>
      </c>
      <c r="BZ3" s="146">
        <v>276690.63999999996</v>
      </c>
      <c r="CA3" s="146">
        <v>276772.39</v>
      </c>
      <c r="CB3" s="146">
        <v>281177.06</v>
      </c>
      <c r="CC3" s="146">
        <v>291799.97000000003</v>
      </c>
      <c r="CD3" s="146">
        <v>0</v>
      </c>
      <c r="CE3" s="146">
        <v>0</v>
      </c>
      <c r="CF3" s="146">
        <v>0</v>
      </c>
      <c r="CG3" s="146">
        <v>0</v>
      </c>
      <c r="CH3" s="146">
        <v>2241451.14</v>
      </c>
      <c r="CJ3" s="167">
        <f>SUM(CJ4:CJ17)</f>
        <v>5690</v>
      </c>
      <c r="CK3" s="167">
        <f>CK4+CK9+CK10+CK15+CK16+CK17</f>
        <v>0</v>
      </c>
      <c r="CL3" s="250"/>
      <c r="CN3" s="167">
        <f>SUM(CN4:CN17)</f>
        <v>6326</v>
      </c>
      <c r="CO3" s="241">
        <f>SUM(CO4:CO17)</f>
        <v>5533.3125983302407</v>
      </c>
      <c r="CR3" s="86"/>
    </row>
    <row r="4" spans="2:98" x14ac:dyDescent="0.25">
      <c r="B4" s="74" t="s">
        <v>325</v>
      </c>
      <c r="C4" s="141"/>
      <c r="D4" s="140">
        <v>107977.57</v>
      </c>
      <c r="E4" s="140">
        <v>93545.25</v>
      </c>
      <c r="F4" s="140">
        <v>93545.25</v>
      </c>
      <c r="G4" s="140">
        <v>97573.36</v>
      </c>
      <c r="H4" s="140">
        <v>98721.75</v>
      </c>
      <c r="I4" s="140">
        <v>102277.21</v>
      </c>
      <c r="J4" s="140">
        <v>94460.85</v>
      </c>
      <c r="K4" s="140">
        <v>93486.24</v>
      </c>
      <c r="L4" s="140">
        <v>96020.35</v>
      </c>
      <c r="M4" s="140">
        <v>93550.44</v>
      </c>
      <c r="N4" s="140">
        <v>142018.23000000001</v>
      </c>
      <c r="O4" s="140">
        <v>134525.46</v>
      </c>
      <c r="P4" s="140">
        <v>1247701.96</v>
      </c>
      <c r="Q4" s="143"/>
      <c r="R4" s="140">
        <v>105231.08</v>
      </c>
      <c r="S4" s="140">
        <v>122437.32</v>
      </c>
      <c r="T4" s="140">
        <v>115565.83</v>
      </c>
      <c r="U4" s="140">
        <v>112329.5</v>
      </c>
      <c r="V4" s="140">
        <v>117170.59</v>
      </c>
      <c r="W4" s="140">
        <v>109978.34</v>
      </c>
      <c r="X4" s="140">
        <v>115332.23</v>
      </c>
      <c r="Y4" s="140">
        <v>111556.53</v>
      </c>
      <c r="Z4" s="140">
        <v>111556.53</v>
      </c>
      <c r="AA4" s="140">
        <v>111576.6</v>
      </c>
      <c r="AB4" s="140">
        <v>153920.1</v>
      </c>
      <c r="AC4" s="140">
        <v>153920.1</v>
      </c>
      <c r="AD4" s="140">
        <v>1440574.7500000002</v>
      </c>
      <c r="AE4" s="143"/>
      <c r="AF4" s="140">
        <v>134167.46</v>
      </c>
      <c r="AG4" s="140">
        <v>124558.26</v>
      </c>
      <c r="AH4" s="140">
        <v>95077.91</v>
      </c>
      <c r="AI4" s="140">
        <v>103591.92</v>
      </c>
      <c r="AJ4" s="140">
        <v>89452.23</v>
      </c>
      <c r="AK4" s="140">
        <v>100510.04</v>
      </c>
      <c r="AL4" s="140">
        <v>75643.08</v>
      </c>
      <c r="AM4" s="140">
        <v>76350.66</v>
      </c>
      <c r="AN4" s="140">
        <v>76389.8</v>
      </c>
      <c r="AO4" s="140">
        <v>76305.48</v>
      </c>
      <c r="AP4" s="140">
        <v>75972.899999999994</v>
      </c>
      <c r="AQ4" s="140">
        <v>144218.57</v>
      </c>
      <c r="AR4" s="140">
        <v>1172238.31</v>
      </c>
      <c r="AS4" s="143"/>
      <c r="AT4" s="140">
        <v>99335.75</v>
      </c>
      <c r="AU4" s="140">
        <v>97423.58</v>
      </c>
      <c r="AV4" s="140">
        <v>118378</v>
      </c>
      <c r="AW4" s="140">
        <v>106365.37</v>
      </c>
      <c r="AX4" s="140">
        <v>106848.97</v>
      </c>
      <c r="AY4" s="140">
        <v>97423.58</v>
      </c>
      <c r="AZ4" s="140">
        <v>97423.58</v>
      </c>
      <c r="BA4" s="140">
        <v>101606.82</v>
      </c>
      <c r="BB4" s="140">
        <v>99575.48</v>
      </c>
      <c r="BC4" s="140">
        <v>97733.05</v>
      </c>
      <c r="BD4" s="140">
        <v>137501.34</v>
      </c>
      <c r="BE4" s="140">
        <v>216206.65</v>
      </c>
      <c r="BF4" s="140">
        <v>1375822.17</v>
      </c>
      <c r="BG4" s="143"/>
      <c r="BH4" s="140">
        <v>130915.15</v>
      </c>
      <c r="BI4" s="140">
        <v>119888.77</v>
      </c>
      <c r="BJ4" s="140">
        <v>134745.79999999999</v>
      </c>
      <c r="BK4" s="140">
        <v>123286.71</v>
      </c>
      <c r="BL4" s="140">
        <v>124063.13</v>
      </c>
      <c r="BM4" s="140">
        <v>143203.97</v>
      </c>
      <c r="BN4" s="140">
        <v>151992.38</v>
      </c>
      <c r="BO4" s="140">
        <v>140667.09</v>
      </c>
      <c r="BP4" s="140">
        <v>140634.4</v>
      </c>
      <c r="BQ4" s="140">
        <v>145598.78</v>
      </c>
      <c r="BR4" s="140">
        <v>194204.59</v>
      </c>
      <c r="BS4" s="140">
        <v>188985.69</v>
      </c>
      <c r="BT4" s="140">
        <v>1738186.46</v>
      </c>
      <c r="BU4" s="143"/>
      <c r="BV4" s="140">
        <v>146244.12</v>
      </c>
      <c r="BW4" s="140">
        <v>137433.39000000001</v>
      </c>
      <c r="BX4" s="140">
        <v>140542.84</v>
      </c>
      <c r="BY4" s="140">
        <v>137890.35999999999</v>
      </c>
      <c r="BZ4" s="140">
        <v>137936.47</v>
      </c>
      <c r="CA4" s="140">
        <v>136359.38</v>
      </c>
      <c r="CB4" s="140">
        <v>137919.70000000001</v>
      </c>
      <c r="CC4" s="140">
        <v>128068.37</v>
      </c>
      <c r="CD4" s="140">
        <v>0</v>
      </c>
      <c r="CE4" s="140">
        <v>0</v>
      </c>
      <c r="CF4" s="140">
        <v>0</v>
      </c>
      <c r="CG4" s="140">
        <v>0</v>
      </c>
      <c r="CH4" s="140">
        <v>1102394.6299999999</v>
      </c>
      <c r="CJ4" s="74">
        <v>2813</v>
      </c>
      <c r="CK4" s="75"/>
      <c r="CL4" s="251"/>
      <c r="CN4" s="74">
        <v>3579</v>
      </c>
      <c r="CO4" s="75">
        <f>('Orçamento Pessoal'!AC13/1000-CO5)</f>
        <v>2479.4546531875203</v>
      </c>
    </row>
    <row r="5" spans="2:98" outlineLevel="1" x14ac:dyDescent="0.25">
      <c r="B5" s="76" t="s">
        <v>326</v>
      </c>
      <c r="C5" s="141"/>
      <c r="D5" s="144">
        <v>0</v>
      </c>
      <c r="E5" s="144">
        <v>0</v>
      </c>
      <c r="F5" s="144">
        <v>0</v>
      </c>
      <c r="G5" s="144">
        <v>0</v>
      </c>
      <c r="H5" s="144">
        <v>0</v>
      </c>
      <c r="I5" s="144">
        <v>0</v>
      </c>
      <c r="J5" s="144">
        <v>0</v>
      </c>
      <c r="K5" s="144">
        <v>0</v>
      </c>
      <c r="L5" s="144">
        <v>0</v>
      </c>
      <c r="M5" s="144">
        <v>0</v>
      </c>
      <c r="N5" s="144">
        <v>0</v>
      </c>
      <c r="O5" s="144">
        <v>0</v>
      </c>
      <c r="P5" s="144">
        <v>0</v>
      </c>
      <c r="Q5" s="143"/>
      <c r="R5" s="140">
        <v>0</v>
      </c>
      <c r="S5" s="140">
        <v>0</v>
      </c>
      <c r="T5" s="140">
        <v>0</v>
      </c>
      <c r="U5" s="140">
        <v>0</v>
      </c>
      <c r="V5" s="140">
        <v>0</v>
      </c>
      <c r="W5" s="140">
        <v>0</v>
      </c>
      <c r="X5" s="140">
        <v>0</v>
      </c>
      <c r="Y5" s="140">
        <v>0</v>
      </c>
      <c r="Z5" s="140">
        <v>0</v>
      </c>
      <c r="AA5" s="140">
        <v>0</v>
      </c>
      <c r="AB5" s="140">
        <v>0</v>
      </c>
      <c r="AC5" s="140">
        <v>0</v>
      </c>
      <c r="AD5" s="144">
        <v>0</v>
      </c>
      <c r="AE5" s="143"/>
      <c r="AF5" s="140">
        <v>0</v>
      </c>
      <c r="AG5" s="140">
        <v>0</v>
      </c>
      <c r="AH5" s="140">
        <v>0</v>
      </c>
      <c r="AI5" s="140">
        <v>0</v>
      </c>
      <c r="AJ5" s="140">
        <v>0</v>
      </c>
      <c r="AK5" s="140">
        <v>0</v>
      </c>
      <c r="AL5" s="140">
        <v>25762.9</v>
      </c>
      <c r="AM5" s="140">
        <v>27800.27</v>
      </c>
      <c r="AN5" s="140">
        <v>26112.28</v>
      </c>
      <c r="AO5" s="140">
        <v>26070.12</v>
      </c>
      <c r="AP5" s="140">
        <v>28109.919999999998</v>
      </c>
      <c r="AQ5" s="140">
        <v>44568.05</v>
      </c>
      <c r="AR5" s="144">
        <v>178423.53999999998</v>
      </c>
      <c r="AS5" s="143"/>
      <c r="AT5" s="140">
        <v>11931.42</v>
      </c>
      <c r="AU5" s="140">
        <v>11535.35</v>
      </c>
      <c r="AV5" s="140">
        <v>11561.3</v>
      </c>
      <c r="AW5" s="140">
        <v>11509.4</v>
      </c>
      <c r="AX5" s="140">
        <v>11587.25</v>
      </c>
      <c r="AY5" s="140">
        <v>11270.81</v>
      </c>
      <c r="AZ5" s="140">
        <v>13205.39</v>
      </c>
      <c r="BA5" s="140">
        <v>11263.82</v>
      </c>
      <c r="BB5" s="140">
        <v>11211.92</v>
      </c>
      <c r="BC5" s="140">
        <v>11185.97</v>
      </c>
      <c r="BD5" s="140">
        <v>15947.89</v>
      </c>
      <c r="BE5" s="140">
        <v>0</v>
      </c>
      <c r="BF5" s="144">
        <v>132210.51999999999</v>
      </c>
      <c r="BG5" s="143"/>
      <c r="BH5" s="140">
        <v>0</v>
      </c>
      <c r="BI5" s="140">
        <v>0</v>
      </c>
      <c r="BJ5" s="140">
        <v>0</v>
      </c>
      <c r="BK5" s="140">
        <v>0</v>
      </c>
      <c r="BL5" s="140">
        <v>0</v>
      </c>
      <c r="BM5" s="140">
        <v>0</v>
      </c>
      <c r="BN5" s="140">
        <v>13096.46</v>
      </c>
      <c r="BO5" s="140">
        <v>15037.72</v>
      </c>
      <c r="BP5" s="140">
        <v>14953.09</v>
      </c>
      <c r="BQ5" s="140">
        <v>14953.09</v>
      </c>
      <c r="BR5" s="140">
        <v>17778.71</v>
      </c>
      <c r="BS5" s="140">
        <v>17694.080000000002</v>
      </c>
      <c r="BT5" s="144">
        <v>93513.150000000009</v>
      </c>
      <c r="BU5" s="143"/>
      <c r="BV5" s="140">
        <v>15970.56</v>
      </c>
      <c r="BW5" s="140">
        <v>15423.29</v>
      </c>
      <c r="BX5" s="140">
        <v>15328.75</v>
      </c>
      <c r="BY5" s="140">
        <v>23924.35</v>
      </c>
      <c r="BZ5" s="140">
        <v>23848.35</v>
      </c>
      <c r="CA5" s="140">
        <v>23696.35</v>
      </c>
      <c r="CB5" s="140">
        <v>23848.35</v>
      </c>
      <c r="CC5" s="140">
        <v>23887.77</v>
      </c>
      <c r="CD5" s="140">
        <v>0</v>
      </c>
      <c r="CE5" s="140">
        <v>0</v>
      </c>
      <c r="CF5" s="140">
        <v>0</v>
      </c>
      <c r="CG5" s="140">
        <v>0</v>
      </c>
      <c r="CH5" s="144">
        <v>165927.76999999999</v>
      </c>
      <c r="CJ5" s="76">
        <v>303</v>
      </c>
      <c r="CK5" s="77"/>
      <c r="CL5" s="252"/>
      <c r="CN5" s="76"/>
      <c r="CO5" s="77">
        <f>'Orçamento Pessoal'!AC25/1000</f>
        <v>1112.6579451427201</v>
      </c>
    </row>
    <row r="6" spans="2:98" outlineLevel="1" x14ac:dyDescent="0.25">
      <c r="B6" s="76" t="s">
        <v>327</v>
      </c>
      <c r="C6" s="141"/>
      <c r="D6" s="144">
        <v>0</v>
      </c>
      <c r="E6" s="144">
        <v>0</v>
      </c>
      <c r="F6" s="144">
        <v>0</v>
      </c>
      <c r="G6" s="144">
        <v>0</v>
      </c>
      <c r="H6" s="144">
        <v>0</v>
      </c>
      <c r="I6" s="144">
        <v>0</v>
      </c>
      <c r="J6" s="144">
        <v>0</v>
      </c>
      <c r="K6" s="144">
        <v>0</v>
      </c>
      <c r="L6" s="144">
        <v>0</v>
      </c>
      <c r="M6" s="144">
        <v>0</v>
      </c>
      <c r="N6" s="144">
        <v>0</v>
      </c>
      <c r="O6" s="144">
        <v>0</v>
      </c>
      <c r="P6" s="144">
        <v>0</v>
      </c>
      <c r="Q6" s="143"/>
      <c r="R6" s="140">
        <v>0</v>
      </c>
      <c r="S6" s="140">
        <v>0</v>
      </c>
      <c r="T6" s="140">
        <v>0</v>
      </c>
      <c r="U6" s="140">
        <v>0</v>
      </c>
      <c r="V6" s="140">
        <v>0</v>
      </c>
      <c r="W6" s="140">
        <v>0</v>
      </c>
      <c r="X6" s="140">
        <v>0</v>
      </c>
      <c r="Y6" s="140">
        <v>0</v>
      </c>
      <c r="Z6" s="140">
        <v>0</v>
      </c>
      <c r="AA6" s="140">
        <v>0</v>
      </c>
      <c r="AB6" s="140">
        <v>0</v>
      </c>
      <c r="AC6" s="140">
        <v>0</v>
      </c>
      <c r="AD6" s="144">
        <v>0</v>
      </c>
      <c r="AE6" s="143"/>
      <c r="AF6" s="140">
        <v>0</v>
      </c>
      <c r="AG6" s="140">
        <v>0</v>
      </c>
      <c r="AH6" s="140">
        <v>0</v>
      </c>
      <c r="AI6" s="140">
        <v>0</v>
      </c>
      <c r="AJ6" s="140">
        <v>0</v>
      </c>
      <c r="AK6" s="140">
        <v>0</v>
      </c>
      <c r="AL6" s="140">
        <v>0</v>
      </c>
      <c r="AM6" s="140">
        <v>0</v>
      </c>
      <c r="AN6" s="140">
        <v>0</v>
      </c>
      <c r="AO6" s="140">
        <v>0</v>
      </c>
      <c r="AP6" s="140">
        <v>0</v>
      </c>
      <c r="AQ6" s="140">
        <v>0</v>
      </c>
      <c r="AR6" s="144">
        <v>0</v>
      </c>
      <c r="AS6" s="143"/>
      <c r="AT6" s="140">
        <v>0</v>
      </c>
      <c r="AU6" s="140">
        <v>0</v>
      </c>
      <c r="AV6" s="140">
        <v>0</v>
      </c>
      <c r="AW6" s="140">
        <v>0</v>
      </c>
      <c r="AX6" s="140">
        <v>0</v>
      </c>
      <c r="AY6" s="140">
        <v>0</v>
      </c>
      <c r="AZ6" s="140">
        <v>0</v>
      </c>
      <c r="BA6" s="140">
        <v>0</v>
      </c>
      <c r="BB6" s="140">
        <v>0</v>
      </c>
      <c r="BC6" s="140">
        <v>0</v>
      </c>
      <c r="BD6" s="140">
        <v>0</v>
      </c>
      <c r="BE6" s="140">
        <v>0</v>
      </c>
      <c r="BF6" s="144">
        <v>0</v>
      </c>
      <c r="BG6" s="143"/>
      <c r="BH6" s="140">
        <v>0</v>
      </c>
      <c r="BI6" s="140">
        <v>0</v>
      </c>
      <c r="BJ6" s="140">
        <v>0</v>
      </c>
      <c r="BK6" s="140">
        <v>0</v>
      </c>
      <c r="BL6" s="140">
        <v>0</v>
      </c>
      <c r="BM6" s="140">
        <v>0</v>
      </c>
      <c r="BN6" s="140">
        <v>0</v>
      </c>
      <c r="BO6" s="140">
        <v>0</v>
      </c>
      <c r="BP6" s="140">
        <v>0</v>
      </c>
      <c r="BQ6" s="140">
        <v>0</v>
      </c>
      <c r="BR6" s="140">
        <v>0</v>
      </c>
      <c r="BS6" s="140">
        <v>0</v>
      </c>
      <c r="BT6" s="144">
        <v>0</v>
      </c>
      <c r="BU6" s="143"/>
      <c r="BV6" s="140">
        <v>0</v>
      </c>
      <c r="BW6" s="140">
        <v>0</v>
      </c>
      <c r="BX6" s="140">
        <v>0</v>
      </c>
      <c r="BY6" s="140">
        <v>0</v>
      </c>
      <c r="BZ6" s="140">
        <v>0</v>
      </c>
      <c r="CA6" s="140">
        <v>0</v>
      </c>
      <c r="CB6" s="140">
        <v>0</v>
      </c>
      <c r="CC6" s="140">
        <v>0</v>
      </c>
      <c r="CD6" s="140">
        <v>0</v>
      </c>
      <c r="CE6" s="140">
        <v>0</v>
      </c>
      <c r="CF6" s="140">
        <v>0</v>
      </c>
      <c r="CG6" s="140">
        <v>0</v>
      </c>
      <c r="CH6" s="144">
        <v>0</v>
      </c>
      <c r="CJ6" s="76"/>
      <c r="CK6" s="77"/>
      <c r="CL6" s="252"/>
      <c r="CN6" s="76"/>
      <c r="CO6" s="77"/>
    </row>
    <row r="7" spans="2:98" outlineLevel="1" x14ac:dyDescent="0.25">
      <c r="B7" s="76" t="s">
        <v>328</v>
      </c>
      <c r="C7" s="141"/>
      <c r="D7" s="144">
        <v>36000</v>
      </c>
      <c r="E7" s="144">
        <v>43200</v>
      </c>
      <c r="F7" s="144">
        <v>36000</v>
      </c>
      <c r="G7" s="144">
        <v>7200</v>
      </c>
      <c r="H7" s="144">
        <v>43200</v>
      </c>
      <c r="I7" s="144">
        <v>43200</v>
      </c>
      <c r="J7" s="144">
        <v>43200</v>
      </c>
      <c r="K7" s="144">
        <v>50400</v>
      </c>
      <c r="L7" s="144">
        <v>50400</v>
      </c>
      <c r="M7" s="144">
        <v>50400</v>
      </c>
      <c r="N7" s="144">
        <v>50400</v>
      </c>
      <c r="O7" s="144">
        <v>50400</v>
      </c>
      <c r="P7" s="144">
        <v>504000</v>
      </c>
      <c r="Q7" s="143"/>
      <c r="R7" s="140">
        <v>50400</v>
      </c>
      <c r="S7" s="140">
        <v>50400</v>
      </c>
      <c r="T7" s="140">
        <v>50400</v>
      </c>
      <c r="U7" s="140">
        <v>50400</v>
      </c>
      <c r="V7" s="140">
        <v>50400</v>
      </c>
      <c r="W7" s="140">
        <v>50400</v>
      </c>
      <c r="X7" s="140">
        <v>50400</v>
      </c>
      <c r="Y7" s="140">
        <v>50400</v>
      </c>
      <c r="Z7" s="140">
        <v>50400</v>
      </c>
      <c r="AA7" s="140">
        <v>50400</v>
      </c>
      <c r="AB7" s="140">
        <v>50400</v>
      </c>
      <c r="AC7" s="140">
        <v>50400</v>
      </c>
      <c r="AD7" s="144">
        <v>604800</v>
      </c>
      <c r="AE7" s="143"/>
      <c r="AF7" s="140">
        <v>50400</v>
      </c>
      <c r="AG7" s="140">
        <v>50400</v>
      </c>
      <c r="AH7" s="140">
        <v>50400</v>
      </c>
      <c r="AI7" s="140">
        <v>50400</v>
      </c>
      <c r="AJ7" s="140">
        <v>36000</v>
      </c>
      <c r="AK7" s="140">
        <v>36000</v>
      </c>
      <c r="AL7" s="140">
        <v>36000</v>
      </c>
      <c r="AM7" s="140">
        <v>36000</v>
      </c>
      <c r="AN7" s="140">
        <v>36000</v>
      </c>
      <c r="AO7" s="140">
        <v>43200</v>
      </c>
      <c r="AP7" s="140">
        <v>50400</v>
      </c>
      <c r="AQ7" s="140">
        <v>50400</v>
      </c>
      <c r="AR7" s="144">
        <v>525600</v>
      </c>
      <c r="AS7" s="143"/>
      <c r="AT7" s="140">
        <v>50400</v>
      </c>
      <c r="AU7" s="140">
        <v>50400</v>
      </c>
      <c r="AV7" s="140">
        <v>50400</v>
      </c>
      <c r="AW7" s="140">
        <v>50400</v>
      </c>
      <c r="AX7" s="140">
        <v>50400</v>
      </c>
      <c r="AY7" s="140">
        <v>50400</v>
      </c>
      <c r="AZ7" s="140">
        <v>50400</v>
      </c>
      <c r="BA7" s="140">
        <v>50400</v>
      </c>
      <c r="BB7" s="140">
        <v>50400</v>
      </c>
      <c r="BC7" s="140">
        <v>50400</v>
      </c>
      <c r="BD7" s="140">
        <v>50400</v>
      </c>
      <c r="BE7" s="140">
        <v>50400</v>
      </c>
      <c r="BF7" s="144">
        <v>604800</v>
      </c>
      <c r="BG7" s="143"/>
      <c r="BH7" s="140">
        <v>50400</v>
      </c>
      <c r="BI7" s="140">
        <v>50400</v>
      </c>
      <c r="BJ7" s="140">
        <v>50400</v>
      </c>
      <c r="BK7" s="140">
        <v>50400</v>
      </c>
      <c r="BL7" s="140">
        <v>50400</v>
      </c>
      <c r="BM7" s="140">
        <v>50400</v>
      </c>
      <c r="BN7" s="140">
        <v>50400</v>
      </c>
      <c r="BO7" s="140">
        <v>50400</v>
      </c>
      <c r="BP7" s="140">
        <v>50400</v>
      </c>
      <c r="BQ7" s="140">
        <v>50400</v>
      </c>
      <c r="BR7" s="140">
        <v>50400</v>
      </c>
      <c r="BS7" s="140">
        <v>50400</v>
      </c>
      <c r="BT7" s="144">
        <v>604800</v>
      </c>
      <c r="BU7" s="143"/>
      <c r="BV7" s="140">
        <v>50400</v>
      </c>
      <c r="BW7" s="140">
        <v>50400</v>
      </c>
      <c r="BX7" s="140">
        <v>43200</v>
      </c>
      <c r="BY7" s="140">
        <v>43200</v>
      </c>
      <c r="BZ7" s="140">
        <v>43200</v>
      </c>
      <c r="CA7" s="140">
        <v>43200</v>
      </c>
      <c r="CB7" s="140">
        <v>43200</v>
      </c>
      <c r="CC7" s="140">
        <v>43200</v>
      </c>
      <c r="CD7" s="140">
        <v>0</v>
      </c>
      <c r="CE7" s="140">
        <v>0</v>
      </c>
      <c r="CF7" s="140">
        <v>0</v>
      </c>
      <c r="CG7" s="140">
        <v>0</v>
      </c>
      <c r="CH7" s="144">
        <v>360000</v>
      </c>
      <c r="CJ7" s="76">
        <v>650</v>
      </c>
      <c r="CK7" s="77"/>
      <c r="CL7" s="252"/>
      <c r="CN7" s="76">
        <v>680</v>
      </c>
      <c r="CO7" s="77">
        <f>CN7</f>
        <v>680</v>
      </c>
    </row>
    <row r="8" spans="2:98" outlineLevel="1" x14ac:dyDescent="0.25">
      <c r="B8" s="76" t="s">
        <v>329</v>
      </c>
      <c r="C8" s="141"/>
      <c r="D8" s="144">
        <v>10800</v>
      </c>
      <c r="E8" s="144">
        <v>10800</v>
      </c>
      <c r="F8" s="144">
        <v>10800</v>
      </c>
      <c r="G8" s="144">
        <v>3600</v>
      </c>
      <c r="H8" s="144">
        <v>10800</v>
      </c>
      <c r="I8" s="144">
        <v>10800</v>
      </c>
      <c r="J8" s="144">
        <v>10800</v>
      </c>
      <c r="K8" s="144">
        <v>10800</v>
      </c>
      <c r="L8" s="144">
        <v>10800</v>
      </c>
      <c r="M8" s="144">
        <v>10800</v>
      </c>
      <c r="N8" s="144">
        <v>10800</v>
      </c>
      <c r="O8" s="144">
        <v>10800</v>
      </c>
      <c r="P8" s="144">
        <v>122400</v>
      </c>
      <c r="Q8" s="143"/>
      <c r="R8" s="140">
        <v>10800</v>
      </c>
      <c r="S8" s="140">
        <v>10800</v>
      </c>
      <c r="T8" s="140">
        <v>10800</v>
      </c>
      <c r="U8" s="140">
        <v>10800</v>
      </c>
      <c r="V8" s="140">
        <v>10800</v>
      </c>
      <c r="W8" s="140">
        <v>10800</v>
      </c>
      <c r="X8" s="140">
        <v>10800</v>
      </c>
      <c r="Y8" s="140">
        <v>10800</v>
      </c>
      <c r="Z8" s="140">
        <v>10800</v>
      </c>
      <c r="AA8" s="140">
        <v>10800</v>
      </c>
      <c r="AB8" s="140">
        <v>10800</v>
      </c>
      <c r="AC8" s="140">
        <v>10800</v>
      </c>
      <c r="AD8" s="144">
        <v>129600</v>
      </c>
      <c r="AE8" s="143"/>
      <c r="AF8" s="140">
        <v>10800</v>
      </c>
      <c r="AG8" s="140">
        <v>10800</v>
      </c>
      <c r="AH8" s="140">
        <v>10800</v>
      </c>
      <c r="AI8" s="140">
        <v>10800</v>
      </c>
      <c r="AJ8" s="140">
        <v>10800</v>
      </c>
      <c r="AK8" s="140">
        <v>10800</v>
      </c>
      <c r="AL8" s="140">
        <v>10800</v>
      </c>
      <c r="AM8" s="140">
        <v>10800</v>
      </c>
      <c r="AN8" s="140">
        <v>10800</v>
      </c>
      <c r="AO8" s="140">
        <v>10800</v>
      </c>
      <c r="AP8" s="140">
        <v>10800</v>
      </c>
      <c r="AQ8" s="140">
        <v>10800</v>
      </c>
      <c r="AR8" s="144">
        <v>129600</v>
      </c>
      <c r="AS8" s="143"/>
      <c r="AT8" s="140">
        <v>10800</v>
      </c>
      <c r="AU8" s="140">
        <v>10800</v>
      </c>
      <c r="AV8" s="140">
        <v>10800</v>
      </c>
      <c r="AW8" s="140">
        <v>10800</v>
      </c>
      <c r="AX8" s="140">
        <v>10800</v>
      </c>
      <c r="AY8" s="140">
        <v>10800</v>
      </c>
      <c r="AZ8" s="140">
        <v>10800</v>
      </c>
      <c r="BA8" s="140">
        <v>10800</v>
      </c>
      <c r="BB8" s="140">
        <v>10800</v>
      </c>
      <c r="BC8" s="140">
        <v>10800</v>
      </c>
      <c r="BD8" s="140">
        <v>10800</v>
      </c>
      <c r="BE8" s="140">
        <v>10800</v>
      </c>
      <c r="BF8" s="144">
        <v>129600</v>
      </c>
      <c r="BG8" s="143"/>
      <c r="BH8" s="140">
        <v>10800</v>
      </c>
      <c r="BI8" s="140">
        <v>10800</v>
      </c>
      <c r="BJ8" s="140">
        <v>10800</v>
      </c>
      <c r="BK8" s="140">
        <v>10800</v>
      </c>
      <c r="BL8" s="140">
        <v>10800</v>
      </c>
      <c r="BM8" s="140">
        <v>10800</v>
      </c>
      <c r="BN8" s="140">
        <v>10800</v>
      </c>
      <c r="BO8" s="140">
        <v>10800</v>
      </c>
      <c r="BP8" s="140">
        <v>10800</v>
      </c>
      <c r="BQ8" s="140">
        <v>10800</v>
      </c>
      <c r="BR8" s="140">
        <v>10800</v>
      </c>
      <c r="BS8" s="140">
        <v>10800</v>
      </c>
      <c r="BT8" s="144">
        <v>129600</v>
      </c>
      <c r="BU8" s="143"/>
      <c r="BV8" s="140">
        <v>10800</v>
      </c>
      <c r="BW8" s="140">
        <v>10800</v>
      </c>
      <c r="BX8" s="140">
        <v>10800</v>
      </c>
      <c r="BY8" s="140">
        <v>10800</v>
      </c>
      <c r="BZ8" s="140">
        <v>10800</v>
      </c>
      <c r="CA8" s="140">
        <v>10800</v>
      </c>
      <c r="CB8" s="140">
        <v>10800</v>
      </c>
      <c r="CC8" s="140">
        <v>10800</v>
      </c>
      <c r="CD8" s="140">
        <v>0</v>
      </c>
      <c r="CE8" s="140">
        <v>0</v>
      </c>
      <c r="CF8" s="140">
        <v>0</v>
      </c>
      <c r="CG8" s="140">
        <v>0</v>
      </c>
      <c r="CH8" s="144">
        <v>86400</v>
      </c>
      <c r="CJ8" s="76">
        <v>140</v>
      </c>
      <c r="CK8" s="77"/>
      <c r="CL8" s="252"/>
      <c r="CN8" s="76">
        <v>146</v>
      </c>
      <c r="CO8" s="77">
        <f>CN8</f>
        <v>146</v>
      </c>
    </row>
    <row r="9" spans="2:98" x14ac:dyDescent="0.25">
      <c r="B9" s="78" t="s">
        <v>330</v>
      </c>
      <c r="C9" s="141"/>
      <c r="D9" s="145">
        <v>35267.24</v>
      </c>
      <c r="E9" s="145">
        <v>46392.76</v>
      </c>
      <c r="F9" s="145">
        <v>46392.76</v>
      </c>
      <c r="G9" s="145">
        <v>46392.76</v>
      </c>
      <c r="H9" s="145">
        <v>46392.76</v>
      </c>
      <c r="I9" s="145">
        <v>46392.76</v>
      </c>
      <c r="J9" s="145">
        <v>46392.76</v>
      </c>
      <c r="K9" s="145">
        <v>46392.76</v>
      </c>
      <c r="L9" s="145">
        <v>46392.76</v>
      </c>
      <c r="M9" s="145">
        <v>46392.76</v>
      </c>
      <c r="N9" s="145">
        <v>46822.84</v>
      </c>
      <c r="O9" s="145">
        <v>158298.26</v>
      </c>
      <c r="P9" s="145">
        <v>657923.18000000005</v>
      </c>
      <c r="Q9" s="143"/>
      <c r="R9" s="140">
        <v>23400</v>
      </c>
      <c r="S9" s="140">
        <v>23868.06</v>
      </c>
      <c r="T9" s="140">
        <v>23868.06</v>
      </c>
      <c r="U9" s="140">
        <v>23868.06</v>
      </c>
      <c r="V9" s="140">
        <v>23868.06</v>
      </c>
      <c r="W9" s="140">
        <v>23868.06</v>
      </c>
      <c r="X9" s="140">
        <v>23868.06</v>
      </c>
      <c r="Y9" s="140">
        <v>23868.06</v>
      </c>
      <c r="Z9" s="140">
        <v>23868.06</v>
      </c>
      <c r="AA9" s="140">
        <v>23868.06</v>
      </c>
      <c r="AB9" s="140">
        <v>23868.06</v>
      </c>
      <c r="AC9" s="140">
        <v>133243.07</v>
      </c>
      <c r="AD9" s="145">
        <v>395323.67</v>
      </c>
      <c r="AE9" s="143"/>
      <c r="AF9" s="140">
        <v>23868.06</v>
      </c>
      <c r="AG9" s="140">
        <v>23868.06</v>
      </c>
      <c r="AH9" s="140">
        <v>41055.160000000003</v>
      </c>
      <c r="AI9" s="140">
        <v>46068.06</v>
      </c>
      <c r="AJ9" s="140">
        <v>46068.06</v>
      </c>
      <c r="AK9" s="140">
        <v>46068.06</v>
      </c>
      <c r="AL9" s="140">
        <v>46563.87</v>
      </c>
      <c r="AM9" s="140">
        <v>24033.33</v>
      </c>
      <c r="AN9" s="140">
        <v>24033.33</v>
      </c>
      <c r="AO9" s="140">
        <v>24033.33</v>
      </c>
      <c r="AP9" s="140">
        <v>24033.33</v>
      </c>
      <c r="AQ9" s="140">
        <v>138033.32999999999</v>
      </c>
      <c r="AR9" s="145">
        <v>507725.9800000001</v>
      </c>
      <c r="AS9" s="143"/>
      <c r="AT9" s="140">
        <v>24033.33</v>
      </c>
      <c r="AU9" s="140">
        <v>38866</v>
      </c>
      <c r="AV9" s="140">
        <v>46794.57</v>
      </c>
      <c r="AW9" s="140">
        <v>46794.57</v>
      </c>
      <c r="AX9" s="140">
        <v>59672.92</v>
      </c>
      <c r="AY9" s="140">
        <v>59672.92</v>
      </c>
      <c r="AZ9" s="140">
        <v>59672.92</v>
      </c>
      <c r="BA9" s="140">
        <v>59672.92</v>
      </c>
      <c r="BB9" s="140">
        <v>59672.92</v>
      </c>
      <c r="BC9" s="140">
        <v>59672.92</v>
      </c>
      <c r="BD9" s="140">
        <v>59672.92</v>
      </c>
      <c r="BE9" s="140">
        <v>253546.85</v>
      </c>
      <c r="BF9" s="145">
        <v>827745.75999999989</v>
      </c>
      <c r="BG9" s="143"/>
      <c r="BH9" s="140">
        <v>59672.92</v>
      </c>
      <c r="BI9" s="140">
        <v>59672.92</v>
      </c>
      <c r="BJ9" s="140">
        <v>59672.92</v>
      </c>
      <c r="BK9" s="140">
        <v>30421.53</v>
      </c>
      <c r="BL9" s="140">
        <v>30421.53</v>
      </c>
      <c r="BM9" s="140">
        <v>30421.53</v>
      </c>
      <c r="BN9" s="140">
        <v>30421.53</v>
      </c>
      <c r="BO9" s="140">
        <v>46665.64</v>
      </c>
      <c r="BP9" s="140">
        <v>58795.38</v>
      </c>
      <c r="BQ9" s="140">
        <v>58795.38</v>
      </c>
      <c r="BR9" s="140">
        <v>58795.38</v>
      </c>
      <c r="BS9" s="140">
        <v>230886.39</v>
      </c>
      <c r="BT9" s="145">
        <v>754643.05</v>
      </c>
      <c r="BU9" s="143"/>
      <c r="BV9" s="140">
        <v>59789.18</v>
      </c>
      <c r="BW9" s="140">
        <v>58994.14</v>
      </c>
      <c r="BX9" s="140">
        <v>59123.45</v>
      </c>
      <c r="BY9" s="140">
        <v>45202.42</v>
      </c>
      <c r="BZ9" s="140">
        <v>59894.66</v>
      </c>
      <c r="CA9" s="140">
        <v>59894.66</v>
      </c>
      <c r="CB9" s="140">
        <v>62511.01</v>
      </c>
      <c r="CC9" s="140">
        <v>63706.75</v>
      </c>
      <c r="CD9" s="140">
        <v>0</v>
      </c>
      <c r="CE9" s="140">
        <v>0</v>
      </c>
      <c r="CF9" s="140">
        <v>0</v>
      </c>
      <c r="CG9" s="140">
        <v>0</v>
      </c>
      <c r="CH9" s="145">
        <v>469116.27</v>
      </c>
      <c r="CJ9" s="78">
        <v>1700</v>
      </c>
      <c r="CK9" s="79"/>
      <c r="CL9" s="251"/>
      <c r="CN9" s="78">
        <v>1833</v>
      </c>
      <c r="CO9" s="79">
        <v>1000</v>
      </c>
      <c r="CP9" s="309"/>
    </row>
    <row r="10" spans="2:98" x14ac:dyDescent="0.25">
      <c r="B10" s="78" t="s">
        <v>331</v>
      </c>
      <c r="C10" s="141"/>
      <c r="D10" s="145">
        <v>0</v>
      </c>
      <c r="E10" s="145">
        <v>0</v>
      </c>
      <c r="F10" s="145">
        <v>0</v>
      </c>
      <c r="G10" s="145">
        <v>0</v>
      </c>
      <c r="H10" s="145">
        <v>0</v>
      </c>
      <c r="I10" s="145">
        <v>0</v>
      </c>
      <c r="J10" s="145">
        <v>0</v>
      </c>
      <c r="K10" s="145">
        <v>0</v>
      </c>
      <c r="L10" s="145">
        <v>0</v>
      </c>
      <c r="M10" s="145">
        <v>0</v>
      </c>
      <c r="N10" s="145">
        <v>0</v>
      </c>
      <c r="O10" s="145">
        <v>0</v>
      </c>
      <c r="P10" s="145">
        <v>0</v>
      </c>
      <c r="Q10" s="143"/>
      <c r="R10" s="140">
        <v>0</v>
      </c>
      <c r="S10" s="140">
        <v>0</v>
      </c>
      <c r="T10" s="140">
        <v>0</v>
      </c>
      <c r="U10" s="140">
        <v>0</v>
      </c>
      <c r="V10" s="140">
        <v>0</v>
      </c>
      <c r="W10" s="140">
        <v>0</v>
      </c>
      <c r="X10" s="140">
        <v>0</v>
      </c>
      <c r="Y10" s="140">
        <v>0</v>
      </c>
      <c r="Z10" s="140">
        <v>0</v>
      </c>
      <c r="AA10" s="140">
        <v>0</v>
      </c>
      <c r="AB10" s="140">
        <v>0</v>
      </c>
      <c r="AC10" s="140">
        <v>0</v>
      </c>
      <c r="AD10" s="145">
        <v>0</v>
      </c>
      <c r="AE10" s="143"/>
      <c r="AF10" s="140">
        <v>0</v>
      </c>
      <c r="AG10" s="140">
        <v>0</v>
      </c>
      <c r="AH10" s="140">
        <v>0</v>
      </c>
      <c r="AI10" s="140">
        <v>0</v>
      </c>
      <c r="AJ10" s="140">
        <v>0</v>
      </c>
      <c r="AK10" s="140">
        <v>0</v>
      </c>
      <c r="AL10" s="140">
        <v>0</v>
      </c>
      <c r="AM10" s="140">
        <v>0</v>
      </c>
      <c r="AN10" s="140">
        <v>0</v>
      </c>
      <c r="AO10" s="140">
        <v>0</v>
      </c>
      <c r="AP10" s="140">
        <v>0</v>
      </c>
      <c r="AQ10" s="140">
        <v>0</v>
      </c>
      <c r="AR10" s="145">
        <v>0</v>
      </c>
      <c r="AS10" s="143"/>
      <c r="AT10" s="140">
        <v>0</v>
      </c>
      <c r="AU10" s="140">
        <v>0</v>
      </c>
      <c r="AV10" s="140">
        <v>0</v>
      </c>
      <c r="AW10" s="140">
        <v>0</v>
      </c>
      <c r="AX10" s="140">
        <v>0</v>
      </c>
      <c r="AY10" s="140">
        <v>0</v>
      </c>
      <c r="AZ10" s="140">
        <v>0</v>
      </c>
      <c r="BA10" s="140">
        <v>0</v>
      </c>
      <c r="BB10" s="140">
        <v>0</v>
      </c>
      <c r="BC10" s="140">
        <v>0</v>
      </c>
      <c r="BD10" s="140">
        <v>0</v>
      </c>
      <c r="BE10" s="140">
        <v>0</v>
      </c>
      <c r="BF10" s="145">
        <v>0</v>
      </c>
      <c r="BG10" s="143"/>
      <c r="BH10" s="140">
        <v>0</v>
      </c>
      <c r="BI10" s="140">
        <v>0</v>
      </c>
      <c r="BJ10" s="140">
        <v>0</v>
      </c>
      <c r="BK10" s="140">
        <v>0</v>
      </c>
      <c r="BL10" s="140">
        <v>0</v>
      </c>
      <c r="BM10" s="140">
        <v>0</v>
      </c>
      <c r="BN10" s="140">
        <v>0</v>
      </c>
      <c r="BO10" s="140">
        <v>0</v>
      </c>
      <c r="BP10" s="140">
        <v>0</v>
      </c>
      <c r="BQ10" s="140">
        <v>0</v>
      </c>
      <c r="BR10" s="140">
        <v>0</v>
      </c>
      <c r="BS10" s="140">
        <v>0</v>
      </c>
      <c r="BT10" s="145">
        <v>0</v>
      </c>
      <c r="BU10" s="143"/>
      <c r="BV10" s="140">
        <v>0</v>
      </c>
      <c r="BW10" s="140">
        <v>0</v>
      </c>
      <c r="BX10" s="140">
        <v>0</v>
      </c>
      <c r="BY10" s="140">
        <v>0</v>
      </c>
      <c r="BZ10" s="140">
        <v>0</v>
      </c>
      <c r="CA10" s="140">
        <v>0</v>
      </c>
      <c r="CB10" s="140">
        <v>0</v>
      </c>
      <c r="CC10" s="140">
        <v>0</v>
      </c>
      <c r="CD10" s="140">
        <v>0</v>
      </c>
      <c r="CE10" s="140">
        <v>0</v>
      </c>
      <c r="CF10" s="140">
        <v>0</v>
      </c>
      <c r="CG10" s="140">
        <v>0</v>
      </c>
      <c r="CH10" s="145">
        <v>0</v>
      </c>
      <c r="CJ10" s="78"/>
      <c r="CK10" s="79"/>
      <c r="CL10" s="251"/>
      <c r="CN10" s="78"/>
      <c r="CO10" s="79"/>
    </row>
    <row r="11" spans="2:98" outlineLevel="1" x14ac:dyDescent="0.25">
      <c r="B11" s="76" t="s">
        <v>332</v>
      </c>
      <c r="C11" s="141"/>
      <c r="D11" s="144">
        <v>0</v>
      </c>
      <c r="E11" s="144">
        <v>0</v>
      </c>
      <c r="F11" s="144">
        <v>0</v>
      </c>
      <c r="G11" s="144">
        <v>0</v>
      </c>
      <c r="H11" s="144">
        <v>0</v>
      </c>
      <c r="I11" s="144">
        <v>0</v>
      </c>
      <c r="J11" s="144">
        <v>0</v>
      </c>
      <c r="K11" s="144">
        <v>0</v>
      </c>
      <c r="L11" s="144">
        <v>0</v>
      </c>
      <c r="M11" s="144">
        <v>0</v>
      </c>
      <c r="N11" s="144">
        <v>0</v>
      </c>
      <c r="O11" s="144">
        <v>0</v>
      </c>
      <c r="P11" s="144">
        <v>0</v>
      </c>
      <c r="Q11" s="143"/>
      <c r="R11" s="140">
        <v>0</v>
      </c>
      <c r="S11" s="140">
        <v>0</v>
      </c>
      <c r="T11" s="140">
        <v>0</v>
      </c>
      <c r="U11" s="140">
        <v>0</v>
      </c>
      <c r="V11" s="140">
        <v>0</v>
      </c>
      <c r="W11" s="140">
        <v>0</v>
      </c>
      <c r="X11" s="140">
        <v>0</v>
      </c>
      <c r="Y11" s="140">
        <v>0</v>
      </c>
      <c r="Z11" s="140">
        <v>0</v>
      </c>
      <c r="AA11" s="140">
        <v>0</v>
      </c>
      <c r="AB11" s="140">
        <v>0</v>
      </c>
      <c r="AC11" s="140">
        <v>0</v>
      </c>
      <c r="AD11" s="144">
        <v>0</v>
      </c>
      <c r="AE11" s="143"/>
      <c r="AF11" s="140">
        <v>0</v>
      </c>
      <c r="AG11" s="140">
        <v>0</v>
      </c>
      <c r="AH11" s="140">
        <v>0</v>
      </c>
      <c r="AI11" s="140">
        <v>0</v>
      </c>
      <c r="AJ11" s="140">
        <v>0</v>
      </c>
      <c r="AK11" s="140">
        <v>0</v>
      </c>
      <c r="AL11" s="140">
        <v>0</v>
      </c>
      <c r="AM11" s="140">
        <v>0</v>
      </c>
      <c r="AN11" s="140">
        <v>0</v>
      </c>
      <c r="AO11" s="140">
        <v>0</v>
      </c>
      <c r="AP11" s="140">
        <v>0</v>
      </c>
      <c r="AQ11" s="140">
        <v>0</v>
      </c>
      <c r="AR11" s="144">
        <v>0</v>
      </c>
      <c r="AS11" s="143"/>
      <c r="AT11" s="140">
        <v>0</v>
      </c>
      <c r="AU11" s="140">
        <v>0</v>
      </c>
      <c r="AV11" s="140">
        <v>0</v>
      </c>
      <c r="AW11" s="140">
        <v>0</v>
      </c>
      <c r="AX11" s="140">
        <v>0</v>
      </c>
      <c r="AY11" s="140">
        <v>0</v>
      </c>
      <c r="AZ11" s="140">
        <v>0</v>
      </c>
      <c r="BA11" s="140">
        <v>0</v>
      </c>
      <c r="BB11" s="140">
        <v>0</v>
      </c>
      <c r="BC11" s="140">
        <v>0</v>
      </c>
      <c r="BD11" s="140">
        <v>0</v>
      </c>
      <c r="BE11" s="140">
        <v>0</v>
      </c>
      <c r="BF11" s="144">
        <v>0</v>
      </c>
      <c r="BG11" s="143"/>
      <c r="BH11" s="140">
        <v>0</v>
      </c>
      <c r="BI11" s="140">
        <v>0</v>
      </c>
      <c r="BJ11" s="140">
        <v>0</v>
      </c>
      <c r="BK11" s="140">
        <v>0</v>
      </c>
      <c r="BL11" s="140">
        <v>0</v>
      </c>
      <c r="BM11" s="140">
        <v>0</v>
      </c>
      <c r="BN11" s="140">
        <v>0</v>
      </c>
      <c r="BO11" s="140">
        <v>0</v>
      </c>
      <c r="BP11" s="140">
        <v>0</v>
      </c>
      <c r="BQ11" s="140">
        <v>0</v>
      </c>
      <c r="BR11" s="140">
        <v>0</v>
      </c>
      <c r="BS11" s="140">
        <v>0</v>
      </c>
      <c r="BT11" s="144">
        <v>0</v>
      </c>
      <c r="BU11" s="143"/>
      <c r="BV11" s="140">
        <v>0</v>
      </c>
      <c r="BW11" s="140">
        <v>0</v>
      </c>
      <c r="BX11" s="140">
        <v>0</v>
      </c>
      <c r="BY11" s="140">
        <v>0</v>
      </c>
      <c r="BZ11" s="140">
        <v>0</v>
      </c>
      <c r="CA11" s="140">
        <v>0</v>
      </c>
      <c r="CB11" s="140">
        <v>0</v>
      </c>
      <c r="CC11" s="140">
        <v>0</v>
      </c>
      <c r="CD11" s="140">
        <v>0</v>
      </c>
      <c r="CE11" s="140">
        <v>0</v>
      </c>
      <c r="CF11" s="140">
        <v>0</v>
      </c>
      <c r="CG11" s="140">
        <v>0</v>
      </c>
      <c r="CH11" s="144">
        <v>0</v>
      </c>
      <c r="CJ11" s="76"/>
      <c r="CK11" s="77"/>
      <c r="CL11" s="252"/>
      <c r="CN11" s="76"/>
      <c r="CO11" s="77"/>
      <c r="CT11" s="311"/>
    </row>
    <row r="12" spans="2:98" outlineLevel="1" x14ac:dyDescent="0.25">
      <c r="B12" s="76" t="s">
        <v>333</v>
      </c>
      <c r="C12" s="141"/>
      <c r="D12" s="144">
        <v>0</v>
      </c>
      <c r="E12" s="144">
        <v>0</v>
      </c>
      <c r="F12" s="144">
        <v>0</v>
      </c>
      <c r="G12" s="144">
        <v>0</v>
      </c>
      <c r="H12" s="144">
        <v>0</v>
      </c>
      <c r="I12" s="144">
        <v>0</v>
      </c>
      <c r="J12" s="144">
        <v>0</v>
      </c>
      <c r="K12" s="144">
        <v>0</v>
      </c>
      <c r="L12" s="144">
        <v>0</v>
      </c>
      <c r="M12" s="144">
        <v>0</v>
      </c>
      <c r="N12" s="144">
        <v>0</v>
      </c>
      <c r="O12" s="144">
        <v>0</v>
      </c>
      <c r="P12" s="144">
        <v>0</v>
      </c>
      <c r="Q12" s="143"/>
      <c r="R12" s="140">
        <v>0</v>
      </c>
      <c r="S12" s="140">
        <v>0</v>
      </c>
      <c r="T12" s="140">
        <v>0</v>
      </c>
      <c r="U12" s="140">
        <v>0</v>
      </c>
      <c r="V12" s="140">
        <v>0</v>
      </c>
      <c r="W12" s="140">
        <v>0</v>
      </c>
      <c r="X12" s="140">
        <v>0</v>
      </c>
      <c r="Y12" s="140">
        <v>0</v>
      </c>
      <c r="Z12" s="140">
        <v>0</v>
      </c>
      <c r="AA12" s="140">
        <v>0</v>
      </c>
      <c r="AB12" s="140">
        <v>0</v>
      </c>
      <c r="AC12" s="140">
        <v>0</v>
      </c>
      <c r="AD12" s="144">
        <v>0</v>
      </c>
      <c r="AE12" s="143"/>
      <c r="AF12" s="140">
        <v>0</v>
      </c>
      <c r="AG12" s="140">
        <v>0</v>
      </c>
      <c r="AH12" s="140">
        <v>0</v>
      </c>
      <c r="AI12" s="140">
        <v>0</v>
      </c>
      <c r="AJ12" s="140">
        <v>0</v>
      </c>
      <c r="AK12" s="140">
        <v>0</v>
      </c>
      <c r="AL12" s="140">
        <v>0</v>
      </c>
      <c r="AM12" s="140">
        <v>0</v>
      </c>
      <c r="AN12" s="140">
        <v>0</v>
      </c>
      <c r="AO12" s="140">
        <v>0</v>
      </c>
      <c r="AP12" s="140">
        <v>0</v>
      </c>
      <c r="AQ12" s="140">
        <v>0</v>
      </c>
      <c r="AR12" s="144">
        <v>0</v>
      </c>
      <c r="AS12" s="143"/>
      <c r="AT12" s="140">
        <v>0</v>
      </c>
      <c r="AU12" s="140">
        <v>0</v>
      </c>
      <c r="AV12" s="140">
        <v>0</v>
      </c>
      <c r="AW12" s="140">
        <v>0</v>
      </c>
      <c r="AX12" s="140">
        <v>0</v>
      </c>
      <c r="AY12" s="140">
        <v>0</v>
      </c>
      <c r="AZ12" s="140">
        <v>0</v>
      </c>
      <c r="BA12" s="140">
        <v>0</v>
      </c>
      <c r="BB12" s="140">
        <v>0</v>
      </c>
      <c r="BC12" s="140">
        <v>0</v>
      </c>
      <c r="BD12" s="140">
        <v>0</v>
      </c>
      <c r="BE12" s="140">
        <v>0</v>
      </c>
      <c r="BF12" s="144">
        <v>0</v>
      </c>
      <c r="BG12" s="143"/>
      <c r="BH12" s="140">
        <v>0</v>
      </c>
      <c r="BI12" s="140">
        <v>0</v>
      </c>
      <c r="BJ12" s="140">
        <v>0</v>
      </c>
      <c r="BK12" s="140">
        <v>0</v>
      </c>
      <c r="BL12" s="140">
        <v>0</v>
      </c>
      <c r="BM12" s="140">
        <v>0</v>
      </c>
      <c r="BN12" s="140">
        <v>0</v>
      </c>
      <c r="BO12" s="140">
        <v>0</v>
      </c>
      <c r="BP12" s="140">
        <v>0</v>
      </c>
      <c r="BQ12" s="140">
        <v>0</v>
      </c>
      <c r="BR12" s="140">
        <v>0</v>
      </c>
      <c r="BS12" s="140">
        <v>0</v>
      </c>
      <c r="BT12" s="144">
        <v>0</v>
      </c>
      <c r="BU12" s="143"/>
      <c r="BV12" s="140">
        <v>0</v>
      </c>
      <c r="BW12" s="140">
        <v>0</v>
      </c>
      <c r="BX12" s="140">
        <v>0</v>
      </c>
      <c r="BY12" s="140">
        <v>0</v>
      </c>
      <c r="BZ12" s="140">
        <v>0</v>
      </c>
      <c r="CA12" s="140">
        <v>0</v>
      </c>
      <c r="CB12" s="140">
        <v>0</v>
      </c>
      <c r="CC12" s="140">
        <v>0</v>
      </c>
      <c r="CD12" s="140">
        <v>0</v>
      </c>
      <c r="CE12" s="140">
        <v>0</v>
      </c>
      <c r="CF12" s="140">
        <v>0</v>
      </c>
      <c r="CG12" s="140">
        <v>0</v>
      </c>
      <c r="CH12" s="144">
        <v>0</v>
      </c>
      <c r="CJ12" s="76"/>
      <c r="CK12" s="77"/>
      <c r="CL12" s="252"/>
      <c r="CN12" s="76"/>
      <c r="CO12" s="77"/>
      <c r="CT12" s="311"/>
    </row>
    <row r="13" spans="2:98" outlineLevel="1" x14ac:dyDescent="0.25">
      <c r="B13" s="76" t="s">
        <v>334</v>
      </c>
      <c r="C13" s="141"/>
      <c r="D13" s="144">
        <v>0</v>
      </c>
      <c r="E13" s="144">
        <v>0</v>
      </c>
      <c r="F13" s="144">
        <v>0</v>
      </c>
      <c r="G13" s="144">
        <v>0</v>
      </c>
      <c r="H13" s="144">
        <v>0</v>
      </c>
      <c r="I13" s="144">
        <v>0</v>
      </c>
      <c r="J13" s="144">
        <v>0</v>
      </c>
      <c r="K13" s="144">
        <v>0</v>
      </c>
      <c r="L13" s="144">
        <v>0</v>
      </c>
      <c r="M13" s="144">
        <v>0</v>
      </c>
      <c r="N13" s="144">
        <v>0</v>
      </c>
      <c r="O13" s="144">
        <v>0</v>
      </c>
      <c r="P13" s="144">
        <v>0</v>
      </c>
      <c r="Q13" s="143"/>
      <c r="R13" s="140">
        <v>0</v>
      </c>
      <c r="S13" s="140">
        <v>0</v>
      </c>
      <c r="T13" s="140">
        <v>0</v>
      </c>
      <c r="U13" s="140">
        <v>0</v>
      </c>
      <c r="V13" s="140">
        <v>0</v>
      </c>
      <c r="W13" s="140">
        <v>0</v>
      </c>
      <c r="X13" s="140">
        <v>0</v>
      </c>
      <c r="Y13" s="140">
        <v>0</v>
      </c>
      <c r="Z13" s="140">
        <v>0</v>
      </c>
      <c r="AA13" s="140">
        <v>0</v>
      </c>
      <c r="AB13" s="140">
        <v>0</v>
      </c>
      <c r="AC13" s="140">
        <v>0</v>
      </c>
      <c r="AD13" s="144">
        <v>0</v>
      </c>
      <c r="AE13" s="143"/>
      <c r="AF13" s="140">
        <v>0</v>
      </c>
      <c r="AG13" s="140">
        <v>0</v>
      </c>
      <c r="AH13" s="140">
        <v>0</v>
      </c>
      <c r="AI13" s="140">
        <v>0</v>
      </c>
      <c r="AJ13" s="140">
        <v>0</v>
      </c>
      <c r="AK13" s="140">
        <v>0</v>
      </c>
      <c r="AL13" s="140">
        <v>0</v>
      </c>
      <c r="AM13" s="140">
        <v>0</v>
      </c>
      <c r="AN13" s="140">
        <v>0</v>
      </c>
      <c r="AO13" s="140">
        <v>0</v>
      </c>
      <c r="AP13" s="140">
        <v>0</v>
      </c>
      <c r="AQ13" s="140">
        <v>0</v>
      </c>
      <c r="AR13" s="144">
        <v>0</v>
      </c>
      <c r="AS13" s="143"/>
      <c r="AT13" s="140">
        <v>0</v>
      </c>
      <c r="AU13" s="140">
        <v>0</v>
      </c>
      <c r="AV13" s="140">
        <v>0</v>
      </c>
      <c r="AW13" s="140">
        <v>0</v>
      </c>
      <c r="AX13" s="140">
        <v>0</v>
      </c>
      <c r="AY13" s="140">
        <v>0</v>
      </c>
      <c r="AZ13" s="140">
        <v>0</v>
      </c>
      <c r="BA13" s="140">
        <v>0</v>
      </c>
      <c r="BB13" s="140">
        <v>0</v>
      </c>
      <c r="BC13" s="140">
        <v>0</v>
      </c>
      <c r="BD13" s="140">
        <v>0</v>
      </c>
      <c r="BE13" s="140">
        <v>0</v>
      </c>
      <c r="BF13" s="144">
        <v>0</v>
      </c>
      <c r="BG13" s="143"/>
      <c r="BH13" s="140">
        <v>0</v>
      </c>
      <c r="BI13" s="140">
        <v>0</v>
      </c>
      <c r="BJ13" s="140">
        <v>0</v>
      </c>
      <c r="BK13" s="140">
        <v>0</v>
      </c>
      <c r="BL13" s="140">
        <v>0</v>
      </c>
      <c r="BM13" s="140">
        <v>0</v>
      </c>
      <c r="BN13" s="140">
        <v>0</v>
      </c>
      <c r="BO13" s="140">
        <v>0</v>
      </c>
      <c r="BP13" s="140">
        <v>0</v>
      </c>
      <c r="BQ13" s="140">
        <v>0</v>
      </c>
      <c r="BR13" s="140">
        <v>0</v>
      </c>
      <c r="BS13" s="140">
        <v>0</v>
      </c>
      <c r="BT13" s="144">
        <v>0</v>
      </c>
      <c r="BU13" s="143"/>
      <c r="BV13" s="140">
        <v>0</v>
      </c>
      <c r="BW13" s="140">
        <v>0</v>
      </c>
      <c r="BX13" s="140">
        <v>0</v>
      </c>
      <c r="BY13" s="140">
        <v>0</v>
      </c>
      <c r="BZ13" s="140">
        <v>1011.16</v>
      </c>
      <c r="CA13" s="140">
        <v>2822</v>
      </c>
      <c r="CB13" s="140">
        <v>2898</v>
      </c>
      <c r="CC13" s="140">
        <v>2936</v>
      </c>
      <c r="CD13" s="140">
        <v>0</v>
      </c>
      <c r="CE13" s="140">
        <v>0</v>
      </c>
      <c r="CF13" s="140">
        <v>0</v>
      </c>
      <c r="CG13" s="140">
        <v>0</v>
      </c>
      <c r="CH13" s="144">
        <v>9667.16</v>
      </c>
      <c r="CJ13" s="76">
        <v>84</v>
      </c>
      <c r="CK13" s="77"/>
      <c r="CL13" s="252"/>
      <c r="CN13" s="76">
        <v>88</v>
      </c>
      <c r="CO13" s="77">
        <f>(((2)+(2*60%)))*CO29*12</f>
        <v>115.20000000000002</v>
      </c>
      <c r="CP13" s="86"/>
    </row>
    <row r="14" spans="2:98" outlineLevel="1" x14ac:dyDescent="0.25">
      <c r="B14" s="76" t="s">
        <v>335</v>
      </c>
      <c r="C14" s="141"/>
      <c r="D14" s="144">
        <v>0</v>
      </c>
      <c r="E14" s="144">
        <v>0</v>
      </c>
      <c r="F14" s="144">
        <v>0</v>
      </c>
      <c r="G14" s="144">
        <v>0</v>
      </c>
      <c r="H14" s="144">
        <v>0</v>
      </c>
      <c r="I14" s="144">
        <v>0</v>
      </c>
      <c r="J14" s="144">
        <v>0</v>
      </c>
      <c r="K14" s="144">
        <v>0</v>
      </c>
      <c r="L14" s="144">
        <v>0</v>
      </c>
      <c r="M14" s="144">
        <v>0</v>
      </c>
      <c r="N14" s="144">
        <v>0</v>
      </c>
      <c r="O14" s="144">
        <v>0</v>
      </c>
      <c r="P14" s="144">
        <v>0</v>
      </c>
      <c r="Q14" s="143"/>
      <c r="R14" s="140">
        <v>0</v>
      </c>
      <c r="S14" s="140">
        <v>0</v>
      </c>
      <c r="T14" s="140">
        <v>0</v>
      </c>
      <c r="U14" s="140">
        <v>0</v>
      </c>
      <c r="V14" s="140">
        <v>0</v>
      </c>
      <c r="W14" s="140">
        <v>0</v>
      </c>
      <c r="X14" s="140">
        <v>0</v>
      </c>
      <c r="Y14" s="140">
        <v>0</v>
      </c>
      <c r="Z14" s="140">
        <v>0</v>
      </c>
      <c r="AA14" s="140">
        <v>0</v>
      </c>
      <c r="AB14" s="140">
        <v>0</v>
      </c>
      <c r="AC14" s="140">
        <v>0</v>
      </c>
      <c r="AD14" s="144">
        <v>0</v>
      </c>
      <c r="AE14" s="143"/>
      <c r="AF14" s="140">
        <v>0</v>
      </c>
      <c r="AG14" s="140">
        <v>0</v>
      </c>
      <c r="AH14" s="140">
        <v>0</v>
      </c>
      <c r="AI14" s="140">
        <v>0</v>
      </c>
      <c r="AJ14" s="140">
        <v>0</v>
      </c>
      <c r="AK14" s="140">
        <v>0</v>
      </c>
      <c r="AL14" s="140">
        <v>0</v>
      </c>
      <c r="AM14" s="140">
        <v>0</v>
      </c>
      <c r="AN14" s="140">
        <v>0</v>
      </c>
      <c r="AO14" s="140">
        <v>0</v>
      </c>
      <c r="AP14" s="140">
        <v>0</v>
      </c>
      <c r="AQ14" s="140">
        <v>0</v>
      </c>
      <c r="AR14" s="144">
        <v>0</v>
      </c>
      <c r="AS14" s="143"/>
      <c r="AT14" s="140">
        <v>0</v>
      </c>
      <c r="AU14" s="140">
        <v>0</v>
      </c>
      <c r="AV14" s="140">
        <v>0</v>
      </c>
      <c r="AW14" s="140">
        <v>0</v>
      </c>
      <c r="AX14" s="140">
        <v>0</v>
      </c>
      <c r="AY14" s="140">
        <v>0</v>
      </c>
      <c r="AZ14" s="140">
        <v>0</v>
      </c>
      <c r="BA14" s="140">
        <v>0</v>
      </c>
      <c r="BB14" s="140">
        <v>0</v>
      </c>
      <c r="BC14" s="140">
        <v>0</v>
      </c>
      <c r="BD14" s="140">
        <v>0</v>
      </c>
      <c r="BE14" s="140">
        <v>0</v>
      </c>
      <c r="BF14" s="144">
        <v>0</v>
      </c>
      <c r="BG14" s="143"/>
      <c r="BH14" s="140">
        <v>0</v>
      </c>
      <c r="BI14" s="140">
        <v>0</v>
      </c>
      <c r="BJ14" s="140">
        <v>0</v>
      </c>
      <c r="BK14" s="140">
        <v>0</v>
      </c>
      <c r="BL14" s="140">
        <v>0</v>
      </c>
      <c r="BM14" s="140">
        <v>0</v>
      </c>
      <c r="BN14" s="140">
        <v>0</v>
      </c>
      <c r="BO14" s="140">
        <v>0</v>
      </c>
      <c r="BP14" s="140">
        <v>0</v>
      </c>
      <c r="BQ14" s="140">
        <v>0</v>
      </c>
      <c r="BR14" s="140">
        <v>0</v>
      </c>
      <c r="BS14" s="140">
        <v>0</v>
      </c>
      <c r="BT14" s="144">
        <v>0</v>
      </c>
      <c r="BU14" s="143"/>
      <c r="BV14" s="140">
        <v>0</v>
      </c>
      <c r="BW14" s="140">
        <v>0</v>
      </c>
      <c r="BX14" s="140">
        <v>0</v>
      </c>
      <c r="BY14" s="140">
        <v>0</v>
      </c>
      <c r="BZ14" s="140">
        <v>0</v>
      </c>
      <c r="CA14" s="140">
        <v>0</v>
      </c>
      <c r="CB14" s="140">
        <v>0</v>
      </c>
      <c r="CC14" s="140">
        <v>0</v>
      </c>
      <c r="CD14" s="140">
        <v>0</v>
      </c>
      <c r="CE14" s="140">
        <v>0</v>
      </c>
      <c r="CF14" s="140">
        <v>0</v>
      </c>
      <c r="CG14" s="140">
        <v>0</v>
      </c>
      <c r="CH14" s="144">
        <v>0</v>
      </c>
      <c r="CJ14" s="76"/>
      <c r="CK14" s="77"/>
      <c r="CL14" s="252"/>
      <c r="CN14" s="76"/>
      <c r="CO14" s="77"/>
    </row>
    <row r="15" spans="2:98" x14ac:dyDescent="0.25">
      <c r="B15" s="78" t="s">
        <v>336</v>
      </c>
      <c r="C15" s="141"/>
      <c r="D15" s="145">
        <v>0</v>
      </c>
      <c r="E15" s="145">
        <v>0</v>
      </c>
      <c r="F15" s="145">
        <v>0</v>
      </c>
      <c r="G15" s="145">
        <v>0</v>
      </c>
      <c r="H15" s="145">
        <v>0</v>
      </c>
      <c r="I15" s="145">
        <v>0</v>
      </c>
      <c r="J15" s="145">
        <v>0</v>
      </c>
      <c r="K15" s="145">
        <v>0</v>
      </c>
      <c r="L15" s="145">
        <v>0</v>
      </c>
      <c r="M15" s="145">
        <v>0</v>
      </c>
      <c r="N15" s="145">
        <v>0</v>
      </c>
      <c r="O15" s="145">
        <v>0</v>
      </c>
      <c r="P15" s="145">
        <v>0</v>
      </c>
      <c r="Q15" s="143"/>
      <c r="R15" s="140">
        <v>0</v>
      </c>
      <c r="S15" s="140">
        <v>0</v>
      </c>
      <c r="T15" s="140">
        <v>0</v>
      </c>
      <c r="U15" s="140">
        <v>0</v>
      </c>
      <c r="V15" s="140">
        <v>0</v>
      </c>
      <c r="W15" s="140">
        <v>0</v>
      </c>
      <c r="X15" s="140">
        <v>0</v>
      </c>
      <c r="Y15" s="140">
        <v>0</v>
      </c>
      <c r="Z15" s="140">
        <v>0</v>
      </c>
      <c r="AA15" s="140">
        <v>0</v>
      </c>
      <c r="AB15" s="140">
        <v>0</v>
      </c>
      <c r="AC15" s="140">
        <v>0</v>
      </c>
      <c r="AD15" s="145">
        <v>0</v>
      </c>
      <c r="AE15" s="143"/>
      <c r="AF15" s="140">
        <v>0</v>
      </c>
      <c r="AG15" s="140">
        <v>0</v>
      </c>
      <c r="AH15" s="140">
        <v>0</v>
      </c>
      <c r="AI15" s="140">
        <v>0</v>
      </c>
      <c r="AJ15" s="140">
        <v>0</v>
      </c>
      <c r="AK15" s="140">
        <v>0</v>
      </c>
      <c r="AL15" s="140">
        <v>0</v>
      </c>
      <c r="AM15" s="140">
        <v>0</v>
      </c>
      <c r="AN15" s="140">
        <v>0</v>
      </c>
      <c r="AO15" s="140">
        <v>0</v>
      </c>
      <c r="AP15" s="140">
        <v>0</v>
      </c>
      <c r="AQ15" s="140">
        <v>0</v>
      </c>
      <c r="AR15" s="145">
        <v>0</v>
      </c>
      <c r="AS15" s="143"/>
      <c r="AT15" s="140">
        <v>0</v>
      </c>
      <c r="AU15" s="140">
        <v>0</v>
      </c>
      <c r="AV15" s="140">
        <v>0</v>
      </c>
      <c r="AW15" s="140">
        <v>0</v>
      </c>
      <c r="AX15" s="140">
        <v>0</v>
      </c>
      <c r="AY15" s="140">
        <v>0</v>
      </c>
      <c r="AZ15" s="140">
        <v>0</v>
      </c>
      <c r="BA15" s="140">
        <v>0</v>
      </c>
      <c r="BB15" s="140">
        <v>0</v>
      </c>
      <c r="BC15" s="140">
        <v>0</v>
      </c>
      <c r="BD15" s="140">
        <v>0</v>
      </c>
      <c r="BE15" s="140">
        <v>0</v>
      </c>
      <c r="BF15" s="145">
        <v>0</v>
      </c>
      <c r="BG15" s="143"/>
      <c r="BH15" s="140">
        <v>0</v>
      </c>
      <c r="BI15" s="140">
        <v>0</v>
      </c>
      <c r="BJ15" s="140">
        <v>0</v>
      </c>
      <c r="BK15" s="140">
        <v>0</v>
      </c>
      <c r="BL15" s="140">
        <v>0</v>
      </c>
      <c r="BM15" s="140">
        <v>0</v>
      </c>
      <c r="BN15" s="140">
        <v>0</v>
      </c>
      <c r="BO15" s="140">
        <v>0</v>
      </c>
      <c r="BP15" s="140">
        <v>0</v>
      </c>
      <c r="BQ15" s="140">
        <v>0</v>
      </c>
      <c r="BR15" s="140">
        <v>0</v>
      </c>
      <c r="BS15" s="140">
        <v>0</v>
      </c>
      <c r="BT15" s="145">
        <v>0</v>
      </c>
      <c r="BU15" s="143"/>
      <c r="BV15" s="140">
        <v>0</v>
      </c>
      <c r="BW15" s="140">
        <v>0</v>
      </c>
      <c r="BX15" s="140">
        <v>0</v>
      </c>
      <c r="BY15" s="140">
        <v>0</v>
      </c>
      <c r="BZ15" s="140">
        <v>0</v>
      </c>
      <c r="CA15" s="140">
        <v>0</v>
      </c>
      <c r="CB15" s="140">
        <v>0</v>
      </c>
      <c r="CC15" s="140">
        <v>0</v>
      </c>
      <c r="CD15" s="140">
        <v>0</v>
      </c>
      <c r="CE15" s="140">
        <v>0</v>
      </c>
      <c r="CF15" s="140">
        <v>0</v>
      </c>
      <c r="CG15" s="140">
        <v>0</v>
      </c>
      <c r="CH15" s="145">
        <v>0</v>
      </c>
      <c r="CJ15" s="78"/>
      <c r="CK15" s="79"/>
      <c r="CL15" s="251"/>
      <c r="CN15" s="78"/>
      <c r="CO15" s="79"/>
    </row>
    <row r="16" spans="2:98" x14ac:dyDescent="0.25">
      <c r="B16" s="78" t="s">
        <v>337</v>
      </c>
      <c r="C16" s="141"/>
      <c r="D16" s="145">
        <v>0</v>
      </c>
      <c r="E16" s="145">
        <v>0</v>
      </c>
      <c r="F16" s="145">
        <v>0</v>
      </c>
      <c r="G16" s="145">
        <v>0</v>
      </c>
      <c r="H16" s="145">
        <v>0</v>
      </c>
      <c r="I16" s="145">
        <v>0</v>
      </c>
      <c r="J16" s="145">
        <v>0</v>
      </c>
      <c r="K16" s="145">
        <v>0</v>
      </c>
      <c r="L16" s="145">
        <v>0</v>
      </c>
      <c r="M16" s="145">
        <v>0</v>
      </c>
      <c r="N16" s="145">
        <v>0</v>
      </c>
      <c r="O16" s="145">
        <v>0</v>
      </c>
      <c r="P16" s="145">
        <v>0</v>
      </c>
      <c r="Q16" s="143"/>
      <c r="R16" s="140">
        <v>0</v>
      </c>
      <c r="S16" s="140">
        <v>0</v>
      </c>
      <c r="T16" s="140">
        <v>0</v>
      </c>
      <c r="U16" s="140">
        <v>0</v>
      </c>
      <c r="V16" s="140">
        <v>0</v>
      </c>
      <c r="W16" s="140">
        <v>0</v>
      </c>
      <c r="X16" s="140">
        <v>0</v>
      </c>
      <c r="Y16" s="140">
        <v>0</v>
      </c>
      <c r="Z16" s="140">
        <v>0</v>
      </c>
      <c r="AA16" s="140">
        <v>0</v>
      </c>
      <c r="AB16" s="140">
        <v>0</v>
      </c>
      <c r="AC16" s="140">
        <v>0</v>
      </c>
      <c r="AD16" s="145">
        <v>0</v>
      </c>
      <c r="AE16" s="143"/>
      <c r="AF16" s="140">
        <v>0</v>
      </c>
      <c r="AG16" s="140">
        <v>0</v>
      </c>
      <c r="AH16" s="140">
        <v>0</v>
      </c>
      <c r="AI16" s="140">
        <v>0</v>
      </c>
      <c r="AJ16" s="140">
        <v>0</v>
      </c>
      <c r="AK16" s="140">
        <v>0</v>
      </c>
      <c r="AL16" s="140">
        <v>0</v>
      </c>
      <c r="AM16" s="140">
        <v>0</v>
      </c>
      <c r="AN16" s="140">
        <v>0</v>
      </c>
      <c r="AO16" s="140">
        <v>0</v>
      </c>
      <c r="AP16" s="140">
        <v>0</v>
      </c>
      <c r="AQ16" s="140">
        <v>0</v>
      </c>
      <c r="AR16" s="145">
        <v>0</v>
      </c>
      <c r="AS16" s="143"/>
      <c r="AT16" s="140">
        <v>0</v>
      </c>
      <c r="AU16" s="140">
        <v>0</v>
      </c>
      <c r="AV16" s="140">
        <v>0</v>
      </c>
      <c r="AW16" s="140">
        <v>0</v>
      </c>
      <c r="AX16" s="140">
        <v>0</v>
      </c>
      <c r="AY16" s="140">
        <v>0</v>
      </c>
      <c r="AZ16" s="140">
        <v>0</v>
      </c>
      <c r="BA16" s="140">
        <v>0</v>
      </c>
      <c r="BB16" s="140">
        <v>0</v>
      </c>
      <c r="BC16" s="140">
        <v>0</v>
      </c>
      <c r="BD16" s="140">
        <v>0</v>
      </c>
      <c r="BE16" s="140">
        <v>0</v>
      </c>
      <c r="BF16" s="145">
        <v>0</v>
      </c>
      <c r="BG16" s="143"/>
      <c r="BH16" s="140">
        <v>0</v>
      </c>
      <c r="BI16" s="140">
        <v>0</v>
      </c>
      <c r="BJ16" s="140">
        <v>0</v>
      </c>
      <c r="BK16" s="140">
        <v>0</v>
      </c>
      <c r="BL16" s="140">
        <v>0</v>
      </c>
      <c r="BM16" s="140">
        <v>0</v>
      </c>
      <c r="BN16" s="140">
        <v>0</v>
      </c>
      <c r="BO16" s="140">
        <v>0</v>
      </c>
      <c r="BP16" s="140">
        <v>0</v>
      </c>
      <c r="BQ16" s="140">
        <v>0</v>
      </c>
      <c r="BR16" s="140">
        <v>0</v>
      </c>
      <c r="BS16" s="140">
        <v>0</v>
      </c>
      <c r="BT16" s="145">
        <v>0</v>
      </c>
      <c r="BU16" s="143"/>
      <c r="BV16" s="140">
        <v>0</v>
      </c>
      <c r="BW16" s="140">
        <v>0</v>
      </c>
      <c r="BX16" s="140">
        <v>0</v>
      </c>
      <c r="BY16" s="140">
        <v>0</v>
      </c>
      <c r="BZ16" s="140">
        <v>0</v>
      </c>
      <c r="CA16" s="140">
        <v>0</v>
      </c>
      <c r="CB16" s="140">
        <v>0</v>
      </c>
      <c r="CC16" s="140">
        <v>0</v>
      </c>
      <c r="CD16" s="140">
        <v>0</v>
      </c>
      <c r="CE16" s="140">
        <v>0</v>
      </c>
      <c r="CF16" s="140">
        <v>0</v>
      </c>
      <c r="CG16" s="140">
        <v>0</v>
      </c>
      <c r="CH16" s="145">
        <v>0</v>
      </c>
      <c r="CJ16" s="78"/>
      <c r="CK16" s="79"/>
      <c r="CL16" s="251"/>
      <c r="CN16" s="78"/>
      <c r="CO16" s="79"/>
    </row>
    <row r="17" spans="2:93" x14ac:dyDescent="0.25">
      <c r="B17" s="78" t="s">
        <v>338</v>
      </c>
      <c r="C17" s="141"/>
      <c r="D17" s="145">
        <v>0</v>
      </c>
      <c r="E17" s="145">
        <v>0</v>
      </c>
      <c r="F17" s="145">
        <v>0</v>
      </c>
      <c r="G17" s="145">
        <v>0</v>
      </c>
      <c r="H17" s="145">
        <v>0</v>
      </c>
      <c r="I17" s="145">
        <v>0</v>
      </c>
      <c r="J17" s="145">
        <v>0</v>
      </c>
      <c r="K17" s="145">
        <v>0</v>
      </c>
      <c r="L17" s="145">
        <v>0</v>
      </c>
      <c r="M17" s="145">
        <v>0</v>
      </c>
      <c r="N17" s="145">
        <v>0</v>
      </c>
      <c r="O17" s="145">
        <v>0</v>
      </c>
      <c r="P17" s="145">
        <v>0</v>
      </c>
      <c r="Q17" s="143"/>
      <c r="R17" s="140">
        <v>0</v>
      </c>
      <c r="S17" s="140">
        <v>0</v>
      </c>
      <c r="T17" s="140">
        <v>0</v>
      </c>
      <c r="U17" s="140">
        <v>0</v>
      </c>
      <c r="V17" s="140">
        <v>0</v>
      </c>
      <c r="W17" s="140">
        <v>0</v>
      </c>
      <c r="X17" s="140">
        <v>0</v>
      </c>
      <c r="Y17" s="140">
        <v>0</v>
      </c>
      <c r="Z17" s="140">
        <v>0</v>
      </c>
      <c r="AA17" s="140">
        <v>0</v>
      </c>
      <c r="AB17" s="140">
        <v>0</v>
      </c>
      <c r="AC17" s="140">
        <v>0</v>
      </c>
      <c r="AD17" s="145">
        <v>0</v>
      </c>
      <c r="AE17" s="143"/>
      <c r="AF17" s="140">
        <v>0</v>
      </c>
      <c r="AG17" s="140">
        <v>0</v>
      </c>
      <c r="AH17" s="140">
        <v>0</v>
      </c>
      <c r="AI17" s="140">
        <v>0</v>
      </c>
      <c r="AJ17" s="140">
        <v>0</v>
      </c>
      <c r="AK17" s="140">
        <v>0</v>
      </c>
      <c r="AL17" s="140">
        <v>0</v>
      </c>
      <c r="AM17" s="140">
        <v>0</v>
      </c>
      <c r="AN17" s="140">
        <v>0</v>
      </c>
      <c r="AO17" s="140">
        <v>0</v>
      </c>
      <c r="AP17" s="140">
        <v>0</v>
      </c>
      <c r="AQ17" s="140">
        <v>0</v>
      </c>
      <c r="AR17" s="145">
        <v>0</v>
      </c>
      <c r="AS17" s="143"/>
      <c r="AT17" s="140">
        <v>0</v>
      </c>
      <c r="AU17" s="140">
        <v>0</v>
      </c>
      <c r="AV17" s="140">
        <v>0</v>
      </c>
      <c r="AW17" s="140">
        <v>0</v>
      </c>
      <c r="AX17" s="140">
        <v>0</v>
      </c>
      <c r="AY17" s="140">
        <v>0</v>
      </c>
      <c r="AZ17" s="140">
        <v>0</v>
      </c>
      <c r="BA17" s="140">
        <v>0</v>
      </c>
      <c r="BB17" s="140">
        <v>0</v>
      </c>
      <c r="BC17" s="140">
        <v>0</v>
      </c>
      <c r="BD17" s="140">
        <v>0</v>
      </c>
      <c r="BE17" s="140">
        <v>0</v>
      </c>
      <c r="BF17" s="145">
        <v>0</v>
      </c>
      <c r="BG17" s="143"/>
      <c r="BH17" s="140">
        <v>0</v>
      </c>
      <c r="BI17" s="140">
        <v>0</v>
      </c>
      <c r="BJ17" s="140">
        <v>0</v>
      </c>
      <c r="BK17" s="140">
        <v>0</v>
      </c>
      <c r="BL17" s="140">
        <v>0</v>
      </c>
      <c r="BM17" s="140">
        <v>0</v>
      </c>
      <c r="BN17" s="140">
        <v>0</v>
      </c>
      <c r="BO17" s="140">
        <v>0</v>
      </c>
      <c r="BP17" s="140">
        <v>0</v>
      </c>
      <c r="BQ17" s="140">
        <v>0</v>
      </c>
      <c r="BR17" s="140">
        <v>0</v>
      </c>
      <c r="BS17" s="140">
        <v>0</v>
      </c>
      <c r="BT17" s="145">
        <v>0</v>
      </c>
      <c r="BU17" s="143"/>
      <c r="BV17" s="140">
        <v>0</v>
      </c>
      <c r="BW17" s="140">
        <v>0</v>
      </c>
      <c r="BX17" s="140">
        <v>0</v>
      </c>
      <c r="BY17" s="140">
        <v>0</v>
      </c>
      <c r="BZ17" s="140">
        <v>0</v>
      </c>
      <c r="CA17" s="140">
        <v>0</v>
      </c>
      <c r="CB17" s="140">
        <v>0</v>
      </c>
      <c r="CC17" s="140">
        <v>0</v>
      </c>
      <c r="CD17" s="140">
        <v>0</v>
      </c>
      <c r="CE17" s="140">
        <v>0</v>
      </c>
      <c r="CF17" s="140">
        <v>0</v>
      </c>
      <c r="CG17" s="140">
        <v>0</v>
      </c>
      <c r="CH17" s="145">
        <v>0</v>
      </c>
      <c r="CJ17" s="78"/>
      <c r="CK17" s="79"/>
      <c r="CL17" s="251"/>
      <c r="CN17" s="78"/>
      <c r="CO17" s="79"/>
    </row>
    <row r="18" spans="2:93" outlineLevel="1" x14ac:dyDescent="0.25">
      <c r="B18" s="76" t="s">
        <v>339</v>
      </c>
      <c r="C18" s="141"/>
      <c r="D18" s="144">
        <v>23096.03</v>
      </c>
      <c r="E18" s="144">
        <v>0</v>
      </c>
      <c r="F18" s="144">
        <v>0</v>
      </c>
      <c r="G18" s="144">
        <v>36000</v>
      </c>
      <c r="H18" s="144">
        <v>0</v>
      </c>
      <c r="I18" s="144">
        <v>0</v>
      </c>
      <c r="J18" s="144">
        <v>0</v>
      </c>
      <c r="K18" s="144">
        <v>0</v>
      </c>
      <c r="L18" s="144">
        <v>0</v>
      </c>
      <c r="M18" s="144">
        <v>0</v>
      </c>
      <c r="N18" s="144">
        <v>0</v>
      </c>
      <c r="O18" s="144">
        <v>0</v>
      </c>
      <c r="P18" s="144">
        <v>59096.03</v>
      </c>
      <c r="Q18" s="143"/>
      <c r="R18" s="140">
        <v>36544.43</v>
      </c>
      <c r="S18" s="140">
        <v>0</v>
      </c>
      <c r="T18" s="140">
        <v>0</v>
      </c>
      <c r="U18" s="140">
        <v>0</v>
      </c>
      <c r="V18" s="140">
        <v>0</v>
      </c>
      <c r="W18" s="140">
        <v>0</v>
      </c>
      <c r="X18" s="140">
        <v>0</v>
      </c>
      <c r="Y18" s="140">
        <v>0</v>
      </c>
      <c r="Z18" s="140">
        <v>0</v>
      </c>
      <c r="AA18" s="140">
        <v>0</v>
      </c>
      <c r="AB18" s="140">
        <v>0</v>
      </c>
      <c r="AC18" s="140">
        <v>0</v>
      </c>
      <c r="AD18" s="144">
        <v>36544.43</v>
      </c>
      <c r="AE18" s="143"/>
      <c r="AF18" s="140">
        <v>0</v>
      </c>
      <c r="AG18" s="140">
        <v>0</v>
      </c>
      <c r="AH18" s="140">
        <v>38096.089999999997</v>
      </c>
      <c r="AI18" s="140">
        <v>0</v>
      </c>
      <c r="AJ18" s="140">
        <v>0</v>
      </c>
      <c r="AK18" s="140">
        <v>0</v>
      </c>
      <c r="AL18" s="140">
        <v>0</v>
      </c>
      <c r="AM18" s="140">
        <v>22945.97</v>
      </c>
      <c r="AN18" s="140">
        <v>0</v>
      </c>
      <c r="AO18" s="140">
        <v>0</v>
      </c>
      <c r="AP18" s="140">
        <v>0</v>
      </c>
      <c r="AQ18" s="140">
        <v>0</v>
      </c>
      <c r="AR18" s="144">
        <v>61042.06</v>
      </c>
      <c r="AS18" s="143"/>
      <c r="AT18" s="140">
        <v>0</v>
      </c>
      <c r="AU18" s="140">
        <v>0</v>
      </c>
      <c r="AV18" s="140">
        <v>0</v>
      </c>
      <c r="AW18" s="140">
        <v>0</v>
      </c>
      <c r="AX18" s="140">
        <v>0</v>
      </c>
      <c r="AY18" s="140">
        <v>0</v>
      </c>
      <c r="AZ18" s="140">
        <v>0</v>
      </c>
      <c r="BA18" s="140">
        <v>0</v>
      </c>
      <c r="BB18" s="140">
        <v>0</v>
      </c>
      <c r="BC18" s="140">
        <v>0</v>
      </c>
      <c r="BD18" s="140">
        <v>0</v>
      </c>
      <c r="BE18" s="140">
        <v>0</v>
      </c>
      <c r="BF18" s="144">
        <v>0</v>
      </c>
      <c r="BG18" s="143"/>
      <c r="BH18" s="140">
        <v>0</v>
      </c>
      <c r="BI18" s="140">
        <v>0</v>
      </c>
      <c r="BJ18" s="140">
        <v>0</v>
      </c>
      <c r="BK18" s="140">
        <v>42557.41</v>
      </c>
      <c r="BL18" s="140">
        <v>0</v>
      </c>
      <c r="BM18" s="140">
        <v>14400</v>
      </c>
      <c r="BN18" s="140">
        <v>0</v>
      </c>
      <c r="BO18" s="140">
        <v>0</v>
      </c>
      <c r="BP18" s="140">
        <v>0</v>
      </c>
      <c r="BQ18" s="140">
        <v>0</v>
      </c>
      <c r="BR18" s="140">
        <v>0</v>
      </c>
      <c r="BS18" s="140">
        <v>0</v>
      </c>
      <c r="BT18" s="144">
        <v>56957.41</v>
      </c>
      <c r="BU18" s="143"/>
      <c r="BV18" s="140">
        <v>8781.32</v>
      </c>
      <c r="BW18" s="140">
        <v>0</v>
      </c>
      <c r="BX18" s="140">
        <v>0</v>
      </c>
      <c r="BY18" s="140">
        <v>19962.91</v>
      </c>
      <c r="BZ18" s="140">
        <v>0</v>
      </c>
      <c r="CA18" s="140">
        <v>0</v>
      </c>
      <c r="CB18" s="140">
        <v>0</v>
      </c>
      <c r="CC18" s="140">
        <v>19201.080000000002</v>
      </c>
      <c r="CD18" s="140">
        <v>0</v>
      </c>
      <c r="CE18" s="140">
        <v>0</v>
      </c>
      <c r="CF18" s="140">
        <v>0</v>
      </c>
      <c r="CG18" s="140">
        <v>0</v>
      </c>
      <c r="CH18" s="144">
        <v>47945.31</v>
      </c>
      <c r="CJ18" s="76"/>
      <c r="CK18" s="77"/>
      <c r="CL18" s="252"/>
      <c r="CN18" s="76"/>
      <c r="CO18" s="77"/>
    </row>
    <row r="19" spans="2:93" x14ac:dyDescent="0.25">
      <c r="B19" s="80" t="s">
        <v>340</v>
      </c>
      <c r="C19" s="69"/>
      <c r="D19" s="80">
        <v>17</v>
      </c>
      <c r="E19" s="80">
        <v>16</v>
      </c>
      <c r="F19" s="80">
        <v>16</v>
      </c>
      <c r="G19" s="80">
        <v>15</v>
      </c>
      <c r="H19" s="80">
        <v>16</v>
      </c>
      <c r="I19" s="80">
        <v>16</v>
      </c>
      <c r="J19" s="80">
        <v>16</v>
      </c>
      <c r="K19" s="80">
        <v>18</v>
      </c>
      <c r="L19" s="80">
        <v>17</v>
      </c>
      <c r="M19" s="80">
        <v>18</v>
      </c>
      <c r="N19" s="80">
        <v>17</v>
      </c>
      <c r="O19" s="80">
        <v>17</v>
      </c>
      <c r="P19" s="80">
        <v>17</v>
      </c>
      <c r="Q19" s="69"/>
      <c r="R19" s="80">
        <v>18</v>
      </c>
      <c r="S19" s="80">
        <v>18</v>
      </c>
      <c r="T19" s="80">
        <v>18</v>
      </c>
      <c r="U19" s="80">
        <v>18</v>
      </c>
      <c r="V19" s="80">
        <v>19</v>
      </c>
      <c r="W19" s="80">
        <v>18</v>
      </c>
      <c r="X19" s="80">
        <v>18</v>
      </c>
      <c r="Y19" s="80">
        <v>18</v>
      </c>
      <c r="Z19" s="80">
        <v>18</v>
      </c>
      <c r="AA19" s="80">
        <v>18</v>
      </c>
      <c r="AB19" s="80">
        <v>18</v>
      </c>
      <c r="AC19" s="80">
        <v>18</v>
      </c>
      <c r="AD19" s="80">
        <v>18</v>
      </c>
      <c r="AE19" s="69"/>
      <c r="AF19" s="80">
        <v>18</v>
      </c>
      <c r="AG19" s="80">
        <v>18</v>
      </c>
      <c r="AH19" s="80">
        <v>19</v>
      </c>
      <c r="AI19" s="80">
        <v>19</v>
      </c>
      <c r="AJ19" s="80">
        <v>20</v>
      </c>
      <c r="AK19" s="80">
        <v>17</v>
      </c>
      <c r="AL19" s="80">
        <v>17</v>
      </c>
      <c r="AM19" s="80">
        <v>17</v>
      </c>
      <c r="AN19" s="80">
        <v>16</v>
      </c>
      <c r="AO19" s="80">
        <v>17</v>
      </c>
      <c r="AP19" s="80">
        <v>18</v>
      </c>
      <c r="AQ19" s="80">
        <v>18</v>
      </c>
      <c r="AR19" s="80">
        <v>18</v>
      </c>
      <c r="AS19" s="69"/>
      <c r="AT19" s="80">
        <v>18</v>
      </c>
      <c r="AU19" s="80">
        <v>19</v>
      </c>
      <c r="AV19" s="80">
        <v>19</v>
      </c>
      <c r="AW19" s="80">
        <v>19</v>
      </c>
      <c r="AX19" s="80">
        <v>21</v>
      </c>
      <c r="AY19" s="80">
        <v>19</v>
      </c>
      <c r="AZ19" s="80">
        <v>19</v>
      </c>
      <c r="BA19" s="80">
        <v>19</v>
      </c>
      <c r="BB19" s="80">
        <v>19</v>
      </c>
      <c r="BC19" s="80">
        <v>19</v>
      </c>
      <c r="BD19" s="80">
        <v>19</v>
      </c>
      <c r="BE19" s="80">
        <v>19</v>
      </c>
      <c r="BF19" s="80">
        <v>19</v>
      </c>
      <c r="BG19" s="69"/>
      <c r="BH19" s="80">
        <v>19</v>
      </c>
      <c r="BI19" s="80">
        <v>19</v>
      </c>
      <c r="BJ19" s="80">
        <v>19</v>
      </c>
      <c r="BK19" s="80">
        <v>19</v>
      </c>
      <c r="BL19" s="80">
        <v>19</v>
      </c>
      <c r="BM19" s="80">
        <v>21</v>
      </c>
      <c r="BN19" s="80">
        <v>20</v>
      </c>
      <c r="BO19" s="80">
        <v>21</v>
      </c>
      <c r="BP19" s="80">
        <v>21</v>
      </c>
      <c r="BQ19" s="80">
        <v>21</v>
      </c>
      <c r="BR19" s="80">
        <v>21</v>
      </c>
      <c r="BS19" s="80">
        <v>21</v>
      </c>
      <c r="BT19" s="80">
        <v>21</v>
      </c>
      <c r="BU19" s="69"/>
      <c r="BV19" s="80">
        <v>21</v>
      </c>
      <c r="BW19" s="80">
        <v>21</v>
      </c>
      <c r="BX19" s="80">
        <v>21</v>
      </c>
      <c r="BY19" s="80">
        <v>24</v>
      </c>
      <c r="BZ19" s="80">
        <v>24</v>
      </c>
      <c r="CA19" s="80">
        <v>22</v>
      </c>
      <c r="CB19" s="80">
        <v>22</v>
      </c>
      <c r="CC19" s="80">
        <v>23</v>
      </c>
      <c r="CD19" s="80">
        <v>0</v>
      </c>
      <c r="CE19" s="80">
        <v>0</v>
      </c>
      <c r="CF19" s="80">
        <v>0</v>
      </c>
      <c r="CG19" s="80">
        <v>0</v>
      </c>
      <c r="CH19" s="80">
        <v>23</v>
      </c>
      <c r="CI19" s="69"/>
      <c r="CJ19" s="167">
        <f>SUM(CJ20:CJ33)</f>
        <v>29</v>
      </c>
      <c r="CK19" s="167">
        <f>CK20+CK25+CK26+CK31+CK32+CK33</f>
        <v>0</v>
      </c>
      <c r="CL19" s="250"/>
      <c r="CN19" s="167">
        <f>SUM(CN20:CN33)</f>
        <v>30</v>
      </c>
      <c r="CO19" s="241">
        <f>SUM(CO20:CO33)</f>
        <v>32</v>
      </c>
    </row>
    <row r="20" spans="2:93" ht="15" customHeight="1" x14ac:dyDescent="0.25">
      <c r="B20" s="74" t="s">
        <v>325</v>
      </c>
      <c r="C20" s="69"/>
      <c r="D20" s="74">
        <v>5</v>
      </c>
      <c r="E20" s="74">
        <v>5</v>
      </c>
      <c r="F20" s="74">
        <v>5</v>
      </c>
      <c r="G20" s="74">
        <v>5</v>
      </c>
      <c r="H20" s="74">
        <v>5</v>
      </c>
      <c r="I20" s="74">
        <v>5</v>
      </c>
      <c r="J20" s="74">
        <v>5</v>
      </c>
      <c r="K20" s="74">
        <v>5</v>
      </c>
      <c r="L20" s="74">
        <v>5</v>
      </c>
      <c r="M20" s="74">
        <v>5</v>
      </c>
      <c r="N20" s="74">
        <v>5</v>
      </c>
      <c r="O20" s="74">
        <v>5</v>
      </c>
      <c r="P20" s="74">
        <v>5</v>
      </c>
      <c r="R20" s="74">
        <v>6</v>
      </c>
      <c r="S20" s="74">
        <v>6</v>
      </c>
      <c r="T20" s="74">
        <v>6</v>
      </c>
      <c r="U20" s="74">
        <v>6</v>
      </c>
      <c r="V20" s="74">
        <v>6</v>
      </c>
      <c r="W20" s="74">
        <v>6</v>
      </c>
      <c r="X20" s="74">
        <v>6</v>
      </c>
      <c r="Y20" s="74">
        <v>6</v>
      </c>
      <c r="Z20" s="74">
        <v>6</v>
      </c>
      <c r="AA20" s="74">
        <v>6</v>
      </c>
      <c r="AB20" s="74">
        <v>6</v>
      </c>
      <c r="AC20" s="74">
        <v>6</v>
      </c>
      <c r="AD20" s="74">
        <v>6</v>
      </c>
      <c r="AF20" s="74">
        <v>6</v>
      </c>
      <c r="AG20" s="74">
        <v>6</v>
      </c>
      <c r="AH20" s="74">
        <v>5</v>
      </c>
      <c r="AI20" s="74">
        <v>5</v>
      </c>
      <c r="AJ20" s="74">
        <v>5</v>
      </c>
      <c r="AK20" s="74">
        <v>6</v>
      </c>
      <c r="AL20" s="74">
        <v>4</v>
      </c>
      <c r="AM20" s="74">
        <v>4</v>
      </c>
      <c r="AN20" s="74">
        <v>4</v>
      </c>
      <c r="AO20" s="74">
        <v>4</v>
      </c>
      <c r="AP20" s="74">
        <v>4</v>
      </c>
      <c r="AQ20" s="74">
        <v>4</v>
      </c>
      <c r="AR20" s="74">
        <v>4</v>
      </c>
      <c r="AT20" s="74">
        <v>5</v>
      </c>
      <c r="AU20" s="74">
        <v>5</v>
      </c>
      <c r="AV20" s="74">
        <v>5</v>
      </c>
      <c r="AW20" s="74">
        <v>5</v>
      </c>
      <c r="AX20" s="74">
        <v>5</v>
      </c>
      <c r="AY20" s="74">
        <v>5</v>
      </c>
      <c r="AZ20" s="74">
        <v>5</v>
      </c>
      <c r="BA20" s="74">
        <v>5</v>
      </c>
      <c r="BB20" s="74">
        <v>5</v>
      </c>
      <c r="BC20" s="74">
        <v>5</v>
      </c>
      <c r="BD20" s="74">
        <v>5</v>
      </c>
      <c r="BE20" s="74">
        <v>6</v>
      </c>
      <c r="BF20" s="74">
        <v>6</v>
      </c>
      <c r="BH20" s="74">
        <v>6</v>
      </c>
      <c r="BI20" s="74">
        <v>6</v>
      </c>
      <c r="BJ20" s="74">
        <v>6</v>
      </c>
      <c r="BK20" s="74">
        <v>6</v>
      </c>
      <c r="BL20" s="74">
        <v>7</v>
      </c>
      <c r="BM20" s="74">
        <v>7</v>
      </c>
      <c r="BN20" s="74">
        <v>7</v>
      </c>
      <c r="BO20" s="74">
        <v>7</v>
      </c>
      <c r="BP20" s="74">
        <v>7</v>
      </c>
      <c r="BQ20" s="74">
        <v>7</v>
      </c>
      <c r="BR20" s="74">
        <v>7</v>
      </c>
      <c r="BS20" s="74">
        <v>7</v>
      </c>
      <c r="BT20" s="74">
        <v>7</v>
      </c>
      <c r="BV20" s="74">
        <v>6</v>
      </c>
      <c r="BW20" s="74">
        <v>7</v>
      </c>
      <c r="BX20" s="74">
        <v>7</v>
      </c>
      <c r="BY20" s="74">
        <v>7</v>
      </c>
      <c r="BZ20" s="74">
        <v>7</v>
      </c>
      <c r="CA20" s="74">
        <v>7</v>
      </c>
      <c r="CB20" s="74">
        <v>7</v>
      </c>
      <c r="CC20" s="74">
        <v>7</v>
      </c>
      <c r="CD20" s="74">
        <v>0</v>
      </c>
      <c r="CE20" s="74">
        <v>0</v>
      </c>
      <c r="CF20" s="74">
        <v>0</v>
      </c>
      <c r="CG20" s="74">
        <v>0</v>
      </c>
      <c r="CH20" s="74">
        <v>7</v>
      </c>
      <c r="CJ20" s="74">
        <v>12</v>
      </c>
      <c r="CK20" s="75"/>
      <c r="CL20" s="251"/>
      <c r="CN20" s="74">
        <v>15</v>
      </c>
      <c r="CO20" s="75">
        <v>11</v>
      </c>
    </row>
    <row r="21" spans="2:93" ht="15" customHeight="1" outlineLevel="1" x14ac:dyDescent="0.25">
      <c r="B21" s="76" t="s">
        <v>326</v>
      </c>
      <c r="C21" s="69"/>
      <c r="D21" s="76">
        <v>0</v>
      </c>
      <c r="E21" s="76">
        <v>0</v>
      </c>
      <c r="F21" s="76">
        <v>0</v>
      </c>
      <c r="G21" s="76">
        <v>0</v>
      </c>
      <c r="H21" s="76">
        <v>0</v>
      </c>
      <c r="I21" s="76">
        <v>0</v>
      </c>
      <c r="J21" s="76">
        <v>0</v>
      </c>
      <c r="K21" s="76">
        <v>0</v>
      </c>
      <c r="L21" s="76">
        <v>0</v>
      </c>
      <c r="M21" s="76">
        <v>0</v>
      </c>
      <c r="N21" s="76">
        <v>0</v>
      </c>
      <c r="O21" s="76">
        <v>0</v>
      </c>
      <c r="P21" s="76">
        <v>0</v>
      </c>
      <c r="R21" s="74">
        <v>0</v>
      </c>
      <c r="S21" s="74">
        <v>0</v>
      </c>
      <c r="T21" s="74">
        <v>0</v>
      </c>
      <c r="U21" s="74">
        <v>0</v>
      </c>
      <c r="V21" s="74">
        <v>0</v>
      </c>
      <c r="W21" s="74">
        <v>0</v>
      </c>
      <c r="X21" s="74">
        <v>0</v>
      </c>
      <c r="Y21" s="74">
        <v>0</v>
      </c>
      <c r="Z21" s="74">
        <v>0</v>
      </c>
      <c r="AA21" s="74">
        <v>0</v>
      </c>
      <c r="AB21" s="74">
        <v>0</v>
      </c>
      <c r="AC21" s="74">
        <v>0</v>
      </c>
      <c r="AD21" s="76">
        <v>0</v>
      </c>
      <c r="AF21" s="74">
        <v>0</v>
      </c>
      <c r="AG21" s="74">
        <v>0</v>
      </c>
      <c r="AH21" s="74">
        <v>0</v>
      </c>
      <c r="AI21" s="74">
        <v>0</v>
      </c>
      <c r="AJ21" s="74">
        <v>0</v>
      </c>
      <c r="AK21" s="74">
        <v>0</v>
      </c>
      <c r="AL21" s="74">
        <v>2</v>
      </c>
      <c r="AM21" s="74">
        <v>2</v>
      </c>
      <c r="AN21" s="74">
        <v>2</v>
      </c>
      <c r="AO21" s="74">
        <v>2</v>
      </c>
      <c r="AP21" s="74">
        <v>2</v>
      </c>
      <c r="AQ21" s="74">
        <v>2</v>
      </c>
      <c r="AR21" s="76">
        <v>2</v>
      </c>
      <c r="AT21" s="74">
        <v>1</v>
      </c>
      <c r="AU21" s="74">
        <v>1</v>
      </c>
      <c r="AV21" s="74">
        <v>1</v>
      </c>
      <c r="AW21" s="74">
        <v>1</v>
      </c>
      <c r="AX21" s="74">
        <v>1</v>
      </c>
      <c r="AY21" s="74">
        <v>1</v>
      </c>
      <c r="AZ21" s="74">
        <v>1</v>
      </c>
      <c r="BA21" s="74">
        <v>1</v>
      </c>
      <c r="BB21" s="74">
        <v>1</v>
      </c>
      <c r="BC21" s="74">
        <v>1</v>
      </c>
      <c r="BD21" s="74">
        <v>1</v>
      </c>
      <c r="BE21" s="74">
        <v>0</v>
      </c>
      <c r="BF21" s="76">
        <v>0</v>
      </c>
      <c r="BH21" s="74">
        <v>0</v>
      </c>
      <c r="BI21" s="74">
        <v>0</v>
      </c>
      <c r="BJ21" s="74">
        <v>0</v>
      </c>
      <c r="BK21" s="74">
        <v>0</v>
      </c>
      <c r="BL21" s="74">
        <v>0</v>
      </c>
      <c r="BM21" s="74">
        <v>0</v>
      </c>
      <c r="BN21" s="74">
        <v>1</v>
      </c>
      <c r="BO21" s="74">
        <v>1</v>
      </c>
      <c r="BP21" s="74">
        <v>1</v>
      </c>
      <c r="BQ21" s="74">
        <v>1</v>
      </c>
      <c r="BR21" s="74">
        <v>1</v>
      </c>
      <c r="BS21" s="74">
        <v>1</v>
      </c>
      <c r="BT21" s="76">
        <v>1</v>
      </c>
      <c r="BV21" s="74">
        <v>1</v>
      </c>
      <c r="BW21" s="74">
        <v>1</v>
      </c>
      <c r="BX21" s="74">
        <v>1</v>
      </c>
      <c r="BY21" s="74">
        <v>2</v>
      </c>
      <c r="BZ21" s="74">
        <v>2</v>
      </c>
      <c r="CA21" s="74">
        <v>2</v>
      </c>
      <c r="CB21" s="74">
        <v>2</v>
      </c>
      <c r="CC21" s="74">
        <v>2</v>
      </c>
      <c r="CD21" s="74">
        <v>0</v>
      </c>
      <c r="CE21" s="74">
        <v>0</v>
      </c>
      <c r="CF21" s="74">
        <v>0</v>
      </c>
      <c r="CG21" s="74">
        <v>0</v>
      </c>
      <c r="CH21" s="76">
        <v>2</v>
      </c>
      <c r="CJ21" s="76">
        <v>2</v>
      </c>
      <c r="CK21" s="77"/>
      <c r="CL21" s="252"/>
      <c r="CN21" s="76"/>
      <c r="CO21" s="77">
        <v>5</v>
      </c>
    </row>
    <row r="22" spans="2:93" ht="15" customHeight="1" outlineLevel="1" x14ac:dyDescent="0.25">
      <c r="B22" s="76" t="s">
        <v>327</v>
      </c>
      <c r="C22" s="69"/>
      <c r="D22" s="76">
        <v>0</v>
      </c>
      <c r="E22" s="76">
        <v>0</v>
      </c>
      <c r="F22" s="76">
        <v>0</v>
      </c>
      <c r="G22" s="76">
        <v>0</v>
      </c>
      <c r="H22" s="76">
        <v>0</v>
      </c>
      <c r="I22" s="76">
        <v>0</v>
      </c>
      <c r="J22" s="76">
        <v>0</v>
      </c>
      <c r="K22" s="76">
        <v>0</v>
      </c>
      <c r="L22" s="76">
        <v>0</v>
      </c>
      <c r="M22" s="76">
        <v>0</v>
      </c>
      <c r="N22" s="76">
        <v>0</v>
      </c>
      <c r="O22" s="76">
        <v>0</v>
      </c>
      <c r="P22" s="76">
        <v>0</v>
      </c>
      <c r="R22" s="74">
        <v>0</v>
      </c>
      <c r="S22" s="74">
        <v>0</v>
      </c>
      <c r="T22" s="74">
        <v>0</v>
      </c>
      <c r="U22" s="74">
        <v>0</v>
      </c>
      <c r="V22" s="74">
        <v>0</v>
      </c>
      <c r="W22" s="74">
        <v>0</v>
      </c>
      <c r="X22" s="74">
        <v>0</v>
      </c>
      <c r="Y22" s="74">
        <v>0</v>
      </c>
      <c r="Z22" s="74">
        <v>0</v>
      </c>
      <c r="AA22" s="74">
        <v>0</v>
      </c>
      <c r="AB22" s="74">
        <v>0</v>
      </c>
      <c r="AC22" s="74">
        <v>0</v>
      </c>
      <c r="AD22" s="76">
        <v>0</v>
      </c>
      <c r="AF22" s="74">
        <v>0</v>
      </c>
      <c r="AG22" s="74">
        <v>0</v>
      </c>
      <c r="AH22" s="74">
        <v>0</v>
      </c>
      <c r="AI22" s="74">
        <v>0</v>
      </c>
      <c r="AJ22" s="74">
        <v>0</v>
      </c>
      <c r="AK22" s="74">
        <v>0</v>
      </c>
      <c r="AL22" s="74">
        <v>0</v>
      </c>
      <c r="AM22" s="74">
        <v>0</v>
      </c>
      <c r="AN22" s="74">
        <v>0</v>
      </c>
      <c r="AO22" s="74">
        <v>0</v>
      </c>
      <c r="AP22" s="74">
        <v>0</v>
      </c>
      <c r="AQ22" s="74">
        <v>0</v>
      </c>
      <c r="AR22" s="76">
        <v>0</v>
      </c>
      <c r="AT22" s="74">
        <v>0</v>
      </c>
      <c r="AU22" s="74">
        <v>0</v>
      </c>
      <c r="AV22" s="74">
        <v>0</v>
      </c>
      <c r="AW22" s="74">
        <v>0</v>
      </c>
      <c r="AX22" s="74">
        <v>0</v>
      </c>
      <c r="AY22" s="74">
        <v>0</v>
      </c>
      <c r="AZ22" s="74">
        <v>0</v>
      </c>
      <c r="BA22" s="74">
        <v>0</v>
      </c>
      <c r="BB22" s="74">
        <v>0</v>
      </c>
      <c r="BC22" s="74">
        <v>0</v>
      </c>
      <c r="BD22" s="74">
        <v>0</v>
      </c>
      <c r="BE22" s="74">
        <v>0</v>
      </c>
      <c r="BF22" s="76">
        <v>0</v>
      </c>
      <c r="BH22" s="74">
        <v>0</v>
      </c>
      <c r="BI22" s="74">
        <v>0</v>
      </c>
      <c r="BJ22" s="74">
        <v>0</v>
      </c>
      <c r="BK22" s="74">
        <v>0</v>
      </c>
      <c r="BL22" s="74">
        <v>0</v>
      </c>
      <c r="BM22" s="74">
        <v>0</v>
      </c>
      <c r="BN22" s="74">
        <v>0</v>
      </c>
      <c r="BO22" s="74">
        <v>0</v>
      </c>
      <c r="BP22" s="74">
        <v>0</v>
      </c>
      <c r="BQ22" s="74">
        <v>0</v>
      </c>
      <c r="BR22" s="74">
        <v>0</v>
      </c>
      <c r="BS22" s="74">
        <v>0</v>
      </c>
      <c r="BT22" s="76">
        <v>0</v>
      </c>
      <c r="BV22" s="74">
        <v>0</v>
      </c>
      <c r="BW22" s="74">
        <v>0</v>
      </c>
      <c r="BX22" s="74">
        <v>0</v>
      </c>
      <c r="BY22" s="74">
        <v>0</v>
      </c>
      <c r="BZ22" s="74">
        <v>0</v>
      </c>
      <c r="CA22" s="74">
        <v>0</v>
      </c>
      <c r="CB22" s="74">
        <v>0</v>
      </c>
      <c r="CC22" s="74">
        <v>0</v>
      </c>
      <c r="CD22" s="74">
        <v>0</v>
      </c>
      <c r="CE22" s="74">
        <v>0</v>
      </c>
      <c r="CF22" s="74">
        <v>0</v>
      </c>
      <c r="CG22" s="74">
        <v>0</v>
      </c>
      <c r="CH22" s="76">
        <v>0</v>
      </c>
      <c r="CJ22" s="76"/>
      <c r="CK22" s="77"/>
      <c r="CL22" s="252"/>
      <c r="CN22" s="76"/>
      <c r="CO22" s="77"/>
    </row>
    <row r="23" spans="2:93" ht="15" customHeight="1" outlineLevel="1" x14ac:dyDescent="0.25">
      <c r="B23" s="76" t="s">
        <v>328</v>
      </c>
      <c r="C23" s="69"/>
      <c r="D23" s="76">
        <v>6</v>
      </c>
      <c r="E23" s="76">
        <v>6</v>
      </c>
      <c r="F23" s="76">
        <v>5</v>
      </c>
      <c r="G23" s="76">
        <v>1</v>
      </c>
      <c r="H23" s="76">
        <v>6</v>
      </c>
      <c r="I23" s="76">
        <v>6</v>
      </c>
      <c r="J23" s="76">
        <v>6</v>
      </c>
      <c r="K23" s="76">
        <v>7</v>
      </c>
      <c r="L23" s="76">
        <v>7</v>
      </c>
      <c r="M23" s="76">
        <v>7</v>
      </c>
      <c r="N23" s="76">
        <v>7</v>
      </c>
      <c r="O23" s="76">
        <v>7</v>
      </c>
      <c r="P23" s="76">
        <v>7</v>
      </c>
      <c r="R23" s="74">
        <v>7</v>
      </c>
      <c r="S23" s="74">
        <v>7</v>
      </c>
      <c r="T23" s="74">
        <v>7</v>
      </c>
      <c r="U23" s="74">
        <v>7</v>
      </c>
      <c r="V23" s="74">
        <v>7</v>
      </c>
      <c r="W23" s="74">
        <v>7</v>
      </c>
      <c r="X23" s="74">
        <v>7</v>
      </c>
      <c r="Y23" s="74">
        <v>7</v>
      </c>
      <c r="Z23" s="74">
        <v>7</v>
      </c>
      <c r="AA23" s="74">
        <v>7</v>
      </c>
      <c r="AB23" s="74">
        <v>7</v>
      </c>
      <c r="AC23" s="74">
        <v>7</v>
      </c>
      <c r="AD23" s="76">
        <v>7</v>
      </c>
      <c r="AF23" s="74">
        <v>7</v>
      </c>
      <c r="AG23" s="74">
        <v>7</v>
      </c>
      <c r="AH23" s="74">
        <v>7</v>
      </c>
      <c r="AI23" s="74">
        <v>7</v>
      </c>
      <c r="AJ23" s="74">
        <v>5</v>
      </c>
      <c r="AK23" s="74">
        <v>5</v>
      </c>
      <c r="AL23" s="74">
        <v>5</v>
      </c>
      <c r="AM23" s="74">
        <v>5</v>
      </c>
      <c r="AN23" s="74">
        <v>5</v>
      </c>
      <c r="AO23" s="74">
        <v>6</v>
      </c>
      <c r="AP23" s="74">
        <v>7</v>
      </c>
      <c r="AQ23" s="74">
        <v>7</v>
      </c>
      <c r="AR23" s="76">
        <v>7</v>
      </c>
      <c r="AT23" s="74">
        <v>7</v>
      </c>
      <c r="AU23" s="74">
        <v>7</v>
      </c>
      <c r="AV23" s="74">
        <v>7</v>
      </c>
      <c r="AW23" s="74">
        <v>7</v>
      </c>
      <c r="AX23" s="74">
        <v>7</v>
      </c>
      <c r="AY23" s="74">
        <v>7</v>
      </c>
      <c r="AZ23" s="74">
        <v>7</v>
      </c>
      <c r="BA23" s="74">
        <v>7</v>
      </c>
      <c r="BB23" s="74">
        <v>7</v>
      </c>
      <c r="BC23" s="74">
        <v>7</v>
      </c>
      <c r="BD23" s="74">
        <v>7</v>
      </c>
      <c r="BE23" s="74">
        <v>7</v>
      </c>
      <c r="BF23" s="76">
        <v>7</v>
      </c>
      <c r="BH23" s="74">
        <v>7</v>
      </c>
      <c r="BI23" s="74">
        <v>7</v>
      </c>
      <c r="BJ23" s="74">
        <v>7</v>
      </c>
      <c r="BK23" s="74">
        <v>7</v>
      </c>
      <c r="BL23" s="74">
        <v>7</v>
      </c>
      <c r="BM23" s="74">
        <v>7</v>
      </c>
      <c r="BN23" s="74">
        <v>7</v>
      </c>
      <c r="BO23" s="74">
        <v>7</v>
      </c>
      <c r="BP23" s="74">
        <v>7</v>
      </c>
      <c r="BQ23" s="74">
        <v>7</v>
      </c>
      <c r="BR23" s="74">
        <v>7</v>
      </c>
      <c r="BS23" s="74">
        <v>7</v>
      </c>
      <c r="BT23" s="76">
        <v>7</v>
      </c>
      <c r="BV23" s="74">
        <v>7</v>
      </c>
      <c r="BW23" s="74">
        <v>7</v>
      </c>
      <c r="BX23" s="74">
        <v>6</v>
      </c>
      <c r="BY23" s="74">
        <v>6</v>
      </c>
      <c r="BZ23" s="74">
        <v>6</v>
      </c>
      <c r="CA23" s="74">
        <v>6</v>
      </c>
      <c r="CB23" s="74">
        <v>6</v>
      </c>
      <c r="CC23" s="74">
        <v>6</v>
      </c>
      <c r="CD23" s="74">
        <v>0</v>
      </c>
      <c r="CE23" s="74">
        <v>0</v>
      </c>
      <c r="CF23" s="74">
        <v>0</v>
      </c>
      <c r="CG23" s="74">
        <v>0</v>
      </c>
      <c r="CH23" s="76">
        <v>6</v>
      </c>
      <c r="CJ23" s="76">
        <v>7</v>
      </c>
      <c r="CK23" s="77"/>
      <c r="CL23" s="252"/>
      <c r="CN23" s="76">
        <v>7</v>
      </c>
      <c r="CO23" s="77">
        <f>CN23</f>
        <v>7</v>
      </c>
    </row>
    <row r="24" spans="2:93" ht="15" customHeight="1" outlineLevel="1" x14ac:dyDescent="0.25">
      <c r="B24" s="76" t="s">
        <v>329</v>
      </c>
      <c r="C24" s="69"/>
      <c r="D24" s="76">
        <v>3</v>
      </c>
      <c r="E24" s="76">
        <v>3</v>
      </c>
      <c r="F24" s="76">
        <v>3</v>
      </c>
      <c r="G24" s="76">
        <v>1</v>
      </c>
      <c r="H24" s="76">
        <v>3</v>
      </c>
      <c r="I24" s="76">
        <v>3</v>
      </c>
      <c r="J24" s="76">
        <v>3</v>
      </c>
      <c r="K24" s="76">
        <v>3</v>
      </c>
      <c r="L24" s="76">
        <v>3</v>
      </c>
      <c r="M24" s="76">
        <v>3</v>
      </c>
      <c r="N24" s="76">
        <v>3</v>
      </c>
      <c r="O24" s="76">
        <v>3</v>
      </c>
      <c r="P24" s="76">
        <v>3</v>
      </c>
      <c r="R24" s="74">
        <v>3</v>
      </c>
      <c r="S24" s="74">
        <v>3</v>
      </c>
      <c r="T24" s="74">
        <v>3</v>
      </c>
      <c r="U24" s="74">
        <v>3</v>
      </c>
      <c r="V24" s="74">
        <v>3</v>
      </c>
      <c r="W24" s="74">
        <v>3</v>
      </c>
      <c r="X24" s="74">
        <v>3</v>
      </c>
      <c r="Y24" s="74">
        <v>3</v>
      </c>
      <c r="Z24" s="74">
        <v>3</v>
      </c>
      <c r="AA24" s="74">
        <v>3</v>
      </c>
      <c r="AB24" s="74">
        <v>3</v>
      </c>
      <c r="AC24" s="74">
        <v>3</v>
      </c>
      <c r="AD24" s="76">
        <v>3</v>
      </c>
      <c r="AF24" s="74">
        <v>3</v>
      </c>
      <c r="AG24" s="74">
        <v>3</v>
      </c>
      <c r="AH24" s="74">
        <v>3</v>
      </c>
      <c r="AI24" s="74">
        <v>3</v>
      </c>
      <c r="AJ24" s="74">
        <v>3</v>
      </c>
      <c r="AK24" s="74">
        <v>3</v>
      </c>
      <c r="AL24" s="74">
        <v>3</v>
      </c>
      <c r="AM24" s="74">
        <v>3</v>
      </c>
      <c r="AN24" s="74">
        <v>3</v>
      </c>
      <c r="AO24" s="74">
        <v>3</v>
      </c>
      <c r="AP24" s="74">
        <v>3</v>
      </c>
      <c r="AQ24" s="74">
        <v>3</v>
      </c>
      <c r="AR24" s="76">
        <v>3</v>
      </c>
      <c r="AT24" s="74">
        <v>3</v>
      </c>
      <c r="AU24" s="74">
        <v>3</v>
      </c>
      <c r="AV24" s="74">
        <v>3</v>
      </c>
      <c r="AW24" s="74">
        <v>3</v>
      </c>
      <c r="AX24" s="74">
        <v>3</v>
      </c>
      <c r="AY24" s="74">
        <v>3</v>
      </c>
      <c r="AZ24" s="74">
        <v>3</v>
      </c>
      <c r="BA24" s="74">
        <v>3</v>
      </c>
      <c r="BB24" s="74">
        <v>3</v>
      </c>
      <c r="BC24" s="74">
        <v>3</v>
      </c>
      <c r="BD24" s="74">
        <v>3</v>
      </c>
      <c r="BE24" s="74">
        <v>3</v>
      </c>
      <c r="BF24" s="76">
        <v>3</v>
      </c>
      <c r="BH24" s="74">
        <v>3</v>
      </c>
      <c r="BI24" s="74">
        <v>3</v>
      </c>
      <c r="BJ24" s="74">
        <v>3</v>
      </c>
      <c r="BK24" s="74">
        <v>3</v>
      </c>
      <c r="BL24" s="74">
        <v>3</v>
      </c>
      <c r="BM24" s="74">
        <v>3</v>
      </c>
      <c r="BN24" s="74">
        <v>3</v>
      </c>
      <c r="BO24" s="74">
        <v>3</v>
      </c>
      <c r="BP24" s="74">
        <v>3</v>
      </c>
      <c r="BQ24" s="74">
        <v>3</v>
      </c>
      <c r="BR24" s="74">
        <v>3</v>
      </c>
      <c r="BS24" s="74">
        <v>3</v>
      </c>
      <c r="BT24" s="76">
        <v>3</v>
      </c>
      <c r="BV24" s="74">
        <v>3</v>
      </c>
      <c r="BW24" s="74">
        <v>3</v>
      </c>
      <c r="BX24" s="74">
        <v>3</v>
      </c>
      <c r="BY24" s="74">
        <v>3</v>
      </c>
      <c r="BZ24" s="74">
        <v>3</v>
      </c>
      <c r="CA24" s="74">
        <v>3</v>
      </c>
      <c r="CB24" s="74">
        <v>3</v>
      </c>
      <c r="CC24" s="74">
        <v>3</v>
      </c>
      <c r="CD24" s="74">
        <v>0</v>
      </c>
      <c r="CE24" s="74">
        <v>0</v>
      </c>
      <c r="CF24" s="74">
        <v>0</v>
      </c>
      <c r="CG24" s="74">
        <v>0</v>
      </c>
      <c r="CH24" s="76">
        <v>3</v>
      </c>
      <c r="CJ24" s="76">
        <v>3</v>
      </c>
      <c r="CK24" s="77"/>
      <c r="CL24" s="252"/>
      <c r="CN24" s="76">
        <v>3</v>
      </c>
      <c r="CO24" s="77">
        <f>CN24</f>
        <v>3</v>
      </c>
    </row>
    <row r="25" spans="2:93" ht="15" customHeight="1" x14ac:dyDescent="0.25">
      <c r="B25" s="78" t="s">
        <v>330</v>
      </c>
      <c r="C25" s="69"/>
      <c r="D25" s="76">
        <v>2</v>
      </c>
      <c r="E25" s="78">
        <v>2</v>
      </c>
      <c r="F25" s="78">
        <v>2</v>
      </c>
      <c r="G25" s="78">
        <v>2</v>
      </c>
      <c r="H25" s="78">
        <v>2</v>
      </c>
      <c r="I25" s="78">
        <v>2</v>
      </c>
      <c r="J25" s="78">
        <v>2</v>
      </c>
      <c r="K25" s="78">
        <v>2</v>
      </c>
      <c r="L25" s="78">
        <v>2</v>
      </c>
      <c r="M25" s="78">
        <v>2</v>
      </c>
      <c r="N25" s="78">
        <v>2</v>
      </c>
      <c r="O25" s="78">
        <v>2</v>
      </c>
      <c r="P25" s="78">
        <v>2</v>
      </c>
      <c r="R25" s="74">
        <v>1</v>
      </c>
      <c r="S25" s="74">
        <v>2</v>
      </c>
      <c r="T25" s="74">
        <v>2</v>
      </c>
      <c r="U25" s="74">
        <v>2</v>
      </c>
      <c r="V25" s="74">
        <v>2</v>
      </c>
      <c r="W25" s="74">
        <v>2</v>
      </c>
      <c r="X25" s="74">
        <v>2</v>
      </c>
      <c r="Y25" s="74">
        <v>2</v>
      </c>
      <c r="Z25" s="74">
        <v>2</v>
      </c>
      <c r="AA25" s="74">
        <v>2</v>
      </c>
      <c r="AB25" s="74">
        <v>2</v>
      </c>
      <c r="AC25" s="74">
        <v>2</v>
      </c>
      <c r="AD25" s="78">
        <v>2</v>
      </c>
      <c r="AF25" s="74">
        <v>2</v>
      </c>
      <c r="AG25" s="74">
        <v>2</v>
      </c>
      <c r="AH25" s="74">
        <v>3</v>
      </c>
      <c r="AI25" s="74">
        <v>3</v>
      </c>
      <c r="AJ25" s="74">
        <v>3</v>
      </c>
      <c r="AK25" s="74">
        <v>3</v>
      </c>
      <c r="AL25" s="74">
        <v>3</v>
      </c>
      <c r="AM25" s="74">
        <v>2</v>
      </c>
      <c r="AN25" s="74">
        <v>2</v>
      </c>
      <c r="AO25" s="74">
        <v>2</v>
      </c>
      <c r="AP25" s="74">
        <v>2</v>
      </c>
      <c r="AQ25" s="74">
        <v>2</v>
      </c>
      <c r="AR25" s="78">
        <v>2</v>
      </c>
      <c r="AT25" s="74">
        <v>2</v>
      </c>
      <c r="AU25" s="74">
        <v>3</v>
      </c>
      <c r="AV25" s="74">
        <v>3</v>
      </c>
      <c r="AW25" s="74">
        <v>3</v>
      </c>
      <c r="AX25" s="74">
        <v>3</v>
      </c>
      <c r="AY25" s="74">
        <v>3</v>
      </c>
      <c r="AZ25" s="74">
        <v>3</v>
      </c>
      <c r="BA25" s="74">
        <v>3</v>
      </c>
      <c r="BB25" s="74">
        <v>3</v>
      </c>
      <c r="BC25" s="74">
        <v>3</v>
      </c>
      <c r="BD25" s="74">
        <v>3</v>
      </c>
      <c r="BE25" s="74">
        <v>3</v>
      </c>
      <c r="BF25" s="78">
        <v>3</v>
      </c>
      <c r="BH25" s="74">
        <v>3</v>
      </c>
      <c r="BI25" s="74">
        <v>3</v>
      </c>
      <c r="BJ25" s="74">
        <v>3</v>
      </c>
      <c r="BK25" s="74">
        <v>2</v>
      </c>
      <c r="BL25" s="74">
        <v>2</v>
      </c>
      <c r="BM25" s="74">
        <v>2</v>
      </c>
      <c r="BN25" s="74">
        <v>2</v>
      </c>
      <c r="BO25" s="74">
        <v>3</v>
      </c>
      <c r="BP25" s="74">
        <v>3</v>
      </c>
      <c r="BQ25" s="74">
        <v>3</v>
      </c>
      <c r="BR25" s="74">
        <v>3</v>
      </c>
      <c r="BS25" s="74">
        <v>3</v>
      </c>
      <c r="BT25" s="78">
        <v>3</v>
      </c>
      <c r="BV25" s="74">
        <v>3</v>
      </c>
      <c r="BW25" s="74">
        <v>3</v>
      </c>
      <c r="BX25" s="74">
        <v>3</v>
      </c>
      <c r="BY25" s="74">
        <v>3</v>
      </c>
      <c r="BZ25" s="74">
        <v>3</v>
      </c>
      <c r="CA25" s="74">
        <v>3</v>
      </c>
      <c r="CB25" s="74">
        <v>3</v>
      </c>
      <c r="CC25" s="74">
        <v>3</v>
      </c>
      <c r="CD25" s="74">
        <v>0</v>
      </c>
      <c r="CE25" s="74">
        <v>0</v>
      </c>
      <c r="CF25" s="74">
        <v>0</v>
      </c>
      <c r="CG25" s="74">
        <v>0</v>
      </c>
      <c r="CH25" s="78">
        <v>3</v>
      </c>
      <c r="CJ25" s="78">
        <v>3</v>
      </c>
      <c r="CK25" s="79"/>
      <c r="CL25" s="251"/>
      <c r="CN25" s="78">
        <v>3</v>
      </c>
      <c r="CO25" s="79">
        <f>CN25</f>
        <v>3</v>
      </c>
    </row>
    <row r="26" spans="2:93" ht="15" customHeight="1" x14ac:dyDescent="0.25">
      <c r="B26" s="78" t="s">
        <v>331</v>
      </c>
      <c r="C26" s="69"/>
      <c r="D26" s="78">
        <v>0</v>
      </c>
      <c r="E26" s="78">
        <v>0</v>
      </c>
      <c r="F26" s="78">
        <v>0</v>
      </c>
      <c r="G26" s="78">
        <v>0</v>
      </c>
      <c r="H26" s="78">
        <v>0</v>
      </c>
      <c r="I26" s="78">
        <v>0</v>
      </c>
      <c r="J26" s="78">
        <v>0</v>
      </c>
      <c r="K26" s="78">
        <v>0</v>
      </c>
      <c r="L26" s="78">
        <v>0</v>
      </c>
      <c r="M26" s="78">
        <v>0</v>
      </c>
      <c r="N26" s="78">
        <v>0</v>
      </c>
      <c r="O26" s="78">
        <v>0</v>
      </c>
      <c r="P26" s="78">
        <v>0</v>
      </c>
      <c r="R26" s="74">
        <v>0</v>
      </c>
      <c r="S26" s="74">
        <v>0</v>
      </c>
      <c r="T26" s="74">
        <v>0</v>
      </c>
      <c r="U26" s="74">
        <v>0</v>
      </c>
      <c r="V26" s="74">
        <v>0</v>
      </c>
      <c r="W26" s="74">
        <v>0</v>
      </c>
      <c r="X26" s="74">
        <v>0</v>
      </c>
      <c r="Y26" s="74">
        <v>0</v>
      </c>
      <c r="Z26" s="74">
        <v>0</v>
      </c>
      <c r="AA26" s="74">
        <v>0</v>
      </c>
      <c r="AB26" s="74">
        <v>0</v>
      </c>
      <c r="AC26" s="74">
        <v>0</v>
      </c>
      <c r="AD26" s="78">
        <v>0</v>
      </c>
      <c r="AF26" s="74">
        <v>0</v>
      </c>
      <c r="AG26" s="74">
        <v>0</v>
      </c>
      <c r="AH26" s="74">
        <v>0</v>
      </c>
      <c r="AI26" s="74">
        <v>0</v>
      </c>
      <c r="AJ26" s="74">
        <v>0</v>
      </c>
      <c r="AK26" s="74">
        <v>0</v>
      </c>
      <c r="AL26" s="74">
        <v>0</v>
      </c>
      <c r="AM26" s="74">
        <v>0</v>
      </c>
      <c r="AN26" s="74">
        <v>0</v>
      </c>
      <c r="AO26" s="74">
        <v>0</v>
      </c>
      <c r="AP26" s="74">
        <v>0</v>
      </c>
      <c r="AQ26" s="74">
        <v>0</v>
      </c>
      <c r="AR26" s="78">
        <v>0</v>
      </c>
      <c r="AT26" s="74">
        <v>0</v>
      </c>
      <c r="AU26" s="74">
        <v>0</v>
      </c>
      <c r="AV26" s="74">
        <v>0</v>
      </c>
      <c r="AW26" s="74">
        <v>0</v>
      </c>
      <c r="AX26" s="74">
        <v>0</v>
      </c>
      <c r="AY26" s="74">
        <v>0</v>
      </c>
      <c r="AZ26" s="74">
        <v>0</v>
      </c>
      <c r="BA26" s="74">
        <v>0</v>
      </c>
      <c r="BB26" s="74">
        <v>0</v>
      </c>
      <c r="BC26" s="74">
        <v>0</v>
      </c>
      <c r="BD26" s="74">
        <v>0</v>
      </c>
      <c r="BE26" s="74">
        <v>0</v>
      </c>
      <c r="BF26" s="78">
        <v>0</v>
      </c>
      <c r="BH26" s="74">
        <v>0</v>
      </c>
      <c r="BI26" s="74">
        <v>0</v>
      </c>
      <c r="BJ26" s="74">
        <v>0</v>
      </c>
      <c r="BK26" s="74">
        <v>0</v>
      </c>
      <c r="BL26" s="74">
        <v>0</v>
      </c>
      <c r="BM26" s="74">
        <v>0</v>
      </c>
      <c r="BN26" s="74">
        <v>0</v>
      </c>
      <c r="BO26" s="74">
        <v>0</v>
      </c>
      <c r="BP26" s="74">
        <v>0</v>
      </c>
      <c r="BQ26" s="74">
        <v>0</v>
      </c>
      <c r="BR26" s="74">
        <v>0</v>
      </c>
      <c r="BS26" s="74">
        <v>0</v>
      </c>
      <c r="BT26" s="78">
        <v>0</v>
      </c>
      <c r="BV26" s="74">
        <v>0</v>
      </c>
      <c r="BW26" s="74">
        <v>0</v>
      </c>
      <c r="BX26" s="74">
        <v>0</v>
      </c>
      <c r="BY26" s="74">
        <v>0</v>
      </c>
      <c r="BZ26" s="74">
        <v>0</v>
      </c>
      <c r="CA26" s="74">
        <v>0</v>
      </c>
      <c r="CB26" s="74">
        <v>0</v>
      </c>
      <c r="CC26" s="74">
        <v>0</v>
      </c>
      <c r="CD26" s="74">
        <v>0</v>
      </c>
      <c r="CE26" s="74">
        <v>0</v>
      </c>
      <c r="CF26" s="74">
        <v>0</v>
      </c>
      <c r="CG26" s="74">
        <v>0</v>
      </c>
      <c r="CH26" s="78">
        <v>0</v>
      </c>
      <c r="CJ26" s="78"/>
      <c r="CK26" s="79"/>
      <c r="CL26" s="251"/>
      <c r="CN26" s="78"/>
      <c r="CO26" s="79"/>
    </row>
    <row r="27" spans="2:93" ht="15" customHeight="1" outlineLevel="1" x14ac:dyDescent="0.25">
      <c r="B27" s="76" t="s">
        <v>332</v>
      </c>
      <c r="C27" s="69"/>
      <c r="D27" s="76">
        <v>0</v>
      </c>
      <c r="E27" s="76">
        <v>0</v>
      </c>
      <c r="F27" s="76">
        <v>0</v>
      </c>
      <c r="G27" s="76">
        <v>0</v>
      </c>
      <c r="H27" s="76">
        <v>0</v>
      </c>
      <c r="I27" s="76">
        <v>0</v>
      </c>
      <c r="J27" s="76">
        <v>0</v>
      </c>
      <c r="K27" s="76">
        <v>0</v>
      </c>
      <c r="L27" s="76">
        <v>0</v>
      </c>
      <c r="M27" s="76">
        <v>0</v>
      </c>
      <c r="N27" s="76">
        <v>0</v>
      </c>
      <c r="O27" s="76">
        <v>0</v>
      </c>
      <c r="P27" s="76">
        <v>0</v>
      </c>
      <c r="R27" s="74">
        <v>0</v>
      </c>
      <c r="S27" s="74">
        <v>0</v>
      </c>
      <c r="T27" s="74">
        <v>0</v>
      </c>
      <c r="U27" s="74">
        <v>0</v>
      </c>
      <c r="V27" s="74">
        <v>0</v>
      </c>
      <c r="W27" s="74">
        <v>0</v>
      </c>
      <c r="X27" s="74">
        <v>0</v>
      </c>
      <c r="Y27" s="74">
        <v>0</v>
      </c>
      <c r="Z27" s="74">
        <v>0</v>
      </c>
      <c r="AA27" s="74">
        <v>0</v>
      </c>
      <c r="AB27" s="74">
        <v>0</v>
      </c>
      <c r="AC27" s="74">
        <v>0</v>
      </c>
      <c r="AD27" s="76">
        <v>0</v>
      </c>
      <c r="AF27" s="74">
        <v>0</v>
      </c>
      <c r="AG27" s="74">
        <v>0</v>
      </c>
      <c r="AH27" s="74">
        <v>0</v>
      </c>
      <c r="AI27" s="74">
        <v>0</v>
      </c>
      <c r="AJ27" s="74">
        <v>0</v>
      </c>
      <c r="AK27" s="74">
        <v>0</v>
      </c>
      <c r="AL27" s="74">
        <v>0</v>
      </c>
      <c r="AM27" s="74">
        <v>0</v>
      </c>
      <c r="AN27" s="74">
        <v>0</v>
      </c>
      <c r="AO27" s="74">
        <v>0</v>
      </c>
      <c r="AP27" s="74">
        <v>0</v>
      </c>
      <c r="AQ27" s="74">
        <v>0</v>
      </c>
      <c r="AR27" s="76">
        <v>0</v>
      </c>
      <c r="AT27" s="74">
        <v>0</v>
      </c>
      <c r="AU27" s="74">
        <v>0</v>
      </c>
      <c r="AV27" s="74">
        <v>0</v>
      </c>
      <c r="AW27" s="74">
        <v>0</v>
      </c>
      <c r="AX27" s="74">
        <v>0</v>
      </c>
      <c r="AY27" s="74">
        <v>0</v>
      </c>
      <c r="AZ27" s="74">
        <v>0</v>
      </c>
      <c r="BA27" s="74">
        <v>0</v>
      </c>
      <c r="BB27" s="74">
        <v>0</v>
      </c>
      <c r="BC27" s="74">
        <v>0</v>
      </c>
      <c r="BD27" s="74">
        <v>0</v>
      </c>
      <c r="BE27" s="74">
        <v>0</v>
      </c>
      <c r="BF27" s="76">
        <v>0</v>
      </c>
      <c r="BH27" s="74">
        <v>0</v>
      </c>
      <c r="BI27" s="74">
        <v>0</v>
      </c>
      <c r="BJ27" s="74">
        <v>0</v>
      </c>
      <c r="BK27" s="74">
        <v>0</v>
      </c>
      <c r="BL27" s="74">
        <v>0</v>
      </c>
      <c r="BM27" s="74">
        <v>0</v>
      </c>
      <c r="BN27" s="74">
        <v>0</v>
      </c>
      <c r="BO27" s="74">
        <v>0</v>
      </c>
      <c r="BP27" s="74">
        <v>0</v>
      </c>
      <c r="BQ27" s="74">
        <v>0</v>
      </c>
      <c r="BR27" s="74">
        <v>0</v>
      </c>
      <c r="BS27" s="74">
        <v>0</v>
      </c>
      <c r="BT27" s="76">
        <v>0</v>
      </c>
      <c r="BV27" s="74">
        <v>0</v>
      </c>
      <c r="BW27" s="74">
        <v>0</v>
      </c>
      <c r="BX27" s="74">
        <v>0</v>
      </c>
      <c r="BY27" s="74">
        <v>0</v>
      </c>
      <c r="BZ27" s="74">
        <v>0</v>
      </c>
      <c r="CA27" s="74">
        <v>0</v>
      </c>
      <c r="CB27" s="74">
        <v>0</v>
      </c>
      <c r="CC27" s="74">
        <v>0</v>
      </c>
      <c r="CD27" s="74">
        <v>0</v>
      </c>
      <c r="CE27" s="74">
        <v>0</v>
      </c>
      <c r="CF27" s="74">
        <v>0</v>
      </c>
      <c r="CG27" s="74">
        <v>0</v>
      </c>
      <c r="CH27" s="76">
        <v>0</v>
      </c>
      <c r="CJ27" s="76"/>
      <c r="CK27" s="77"/>
      <c r="CL27" s="252"/>
      <c r="CN27" s="76"/>
      <c r="CO27" s="77"/>
    </row>
    <row r="28" spans="2:93" ht="15" customHeight="1" outlineLevel="1" x14ac:dyDescent="0.25">
      <c r="B28" s="76" t="s">
        <v>333</v>
      </c>
      <c r="C28" s="69"/>
      <c r="D28" s="76">
        <v>0</v>
      </c>
      <c r="E28" s="76">
        <v>0</v>
      </c>
      <c r="F28" s="76">
        <v>0</v>
      </c>
      <c r="G28" s="76">
        <v>0</v>
      </c>
      <c r="H28" s="76">
        <v>0</v>
      </c>
      <c r="I28" s="76">
        <v>0</v>
      </c>
      <c r="J28" s="76">
        <v>0</v>
      </c>
      <c r="K28" s="76">
        <v>0</v>
      </c>
      <c r="L28" s="76">
        <v>0</v>
      </c>
      <c r="M28" s="76">
        <v>0</v>
      </c>
      <c r="N28" s="76">
        <v>0</v>
      </c>
      <c r="O28" s="76">
        <v>0</v>
      </c>
      <c r="P28" s="76">
        <v>0</v>
      </c>
      <c r="R28" s="74">
        <v>0</v>
      </c>
      <c r="S28" s="74">
        <v>0</v>
      </c>
      <c r="T28" s="74">
        <v>0</v>
      </c>
      <c r="U28" s="74">
        <v>0</v>
      </c>
      <c r="V28" s="74">
        <v>0</v>
      </c>
      <c r="W28" s="74">
        <v>0</v>
      </c>
      <c r="X28" s="74">
        <v>0</v>
      </c>
      <c r="Y28" s="74">
        <v>0</v>
      </c>
      <c r="Z28" s="74">
        <v>0</v>
      </c>
      <c r="AA28" s="74">
        <v>0</v>
      </c>
      <c r="AB28" s="74">
        <v>0</v>
      </c>
      <c r="AC28" s="74">
        <v>0</v>
      </c>
      <c r="AD28" s="76">
        <v>0</v>
      </c>
      <c r="AF28" s="74">
        <v>0</v>
      </c>
      <c r="AG28" s="74">
        <v>0</v>
      </c>
      <c r="AH28" s="74">
        <v>0</v>
      </c>
      <c r="AI28" s="74">
        <v>0</v>
      </c>
      <c r="AJ28" s="74">
        <v>0</v>
      </c>
      <c r="AK28" s="74">
        <v>0</v>
      </c>
      <c r="AL28" s="74">
        <v>0</v>
      </c>
      <c r="AM28" s="74">
        <v>0</v>
      </c>
      <c r="AN28" s="74">
        <v>0</v>
      </c>
      <c r="AO28" s="74">
        <v>0</v>
      </c>
      <c r="AP28" s="74">
        <v>0</v>
      </c>
      <c r="AQ28" s="74">
        <v>0</v>
      </c>
      <c r="AR28" s="76">
        <v>0</v>
      </c>
      <c r="AT28" s="74">
        <v>0</v>
      </c>
      <c r="AU28" s="74">
        <v>0</v>
      </c>
      <c r="AV28" s="74">
        <v>0</v>
      </c>
      <c r="AW28" s="74">
        <v>0</v>
      </c>
      <c r="AX28" s="74">
        <v>0</v>
      </c>
      <c r="AY28" s="74">
        <v>0</v>
      </c>
      <c r="AZ28" s="74">
        <v>0</v>
      </c>
      <c r="BA28" s="74">
        <v>0</v>
      </c>
      <c r="BB28" s="74">
        <v>0</v>
      </c>
      <c r="BC28" s="74">
        <v>0</v>
      </c>
      <c r="BD28" s="74">
        <v>0</v>
      </c>
      <c r="BE28" s="74">
        <v>0</v>
      </c>
      <c r="BF28" s="76">
        <v>0</v>
      </c>
      <c r="BH28" s="74">
        <v>0</v>
      </c>
      <c r="BI28" s="74">
        <v>0</v>
      </c>
      <c r="BJ28" s="74">
        <v>0</v>
      </c>
      <c r="BK28" s="74">
        <v>0</v>
      </c>
      <c r="BL28" s="74">
        <v>0</v>
      </c>
      <c r="BM28" s="74">
        <v>0</v>
      </c>
      <c r="BN28" s="74">
        <v>0</v>
      </c>
      <c r="BO28" s="74">
        <v>0</v>
      </c>
      <c r="BP28" s="74">
        <v>0</v>
      </c>
      <c r="BQ28" s="74">
        <v>0</v>
      </c>
      <c r="BR28" s="74">
        <v>0</v>
      </c>
      <c r="BS28" s="74">
        <v>0</v>
      </c>
      <c r="BT28" s="76">
        <v>0</v>
      </c>
      <c r="BV28" s="74">
        <v>0</v>
      </c>
      <c r="BW28" s="74">
        <v>0</v>
      </c>
      <c r="BX28" s="74">
        <v>0</v>
      </c>
      <c r="BY28" s="74">
        <v>0</v>
      </c>
      <c r="BZ28" s="74">
        <v>0</v>
      </c>
      <c r="CA28" s="74">
        <v>0</v>
      </c>
      <c r="CB28" s="74">
        <v>0</v>
      </c>
      <c r="CC28" s="74">
        <v>0</v>
      </c>
      <c r="CD28" s="74">
        <v>0</v>
      </c>
      <c r="CE28" s="74">
        <v>0</v>
      </c>
      <c r="CF28" s="74">
        <v>0</v>
      </c>
      <c r="CG28" s="74">
        <v>0</v>
      </c>
      <c r="CH28" s="76">
        <v>0</v>
      </c>
      <c r="CJ28" s="76"/>
      <c r="CK28" s="77"/>
      <c r="CL28" s="252"/>
      <c r="CN28" s="76"/>
      <c r="CO28" s="77"/>
    </row>
    <row r="29" spans="2:93" outlineLevel="1" x14ac:dyDescent="0.25">
      <c r="B29" s="76" t="s">
        <v>334</v>
      </c>
      <c r="C29" s="69"/>
      <c r="D29" s="76">
        <v>0</v>
      </c>
      <c r="E29" s="76">
        <v>0</v>
      </c>
      <c r="F29" s="76">
        <v>0</v>
      </c>
      <c r="G29" s="76">
        <v>0</v>
      </c>
      <c r="H29" s="76">
        <v>0</v>
      </c>
      <c r="I29" s="76">
        <v>0</v>
      </c>
      <c r="J29" s="76">
        <v>0</v>
      </c>
      <c r="K29" s="76">
        <v>0</v>
      </c>
      <c r="L29" s="76">
        <v>0</v>
      </c>
      <c r="M29" s="76">
        <v>0</v>
      </c>
      <c r="N29" s="76">
        <v>0</v>
      </c>
      <c r="O29" s="76">
        <v>0</v>
      </c>
      <c r="P29" s="76">
        <v>0</v>
      </c>
      <c r="R29" s="74">
        <v>0</v>
      </c>
      <c r="S29" s="74">
        <v>0</v>
      </c>
      <c r="T29" s="74">
        <v>0</v>
      </c>
      <c r="U29" s="74">
        <v>0</v>
      </c>
      <c r="V29" s="74">
        <v>0</v>
      </c>
      <c r="W29" s="74">
        <v>0</v>
      </c>
      <c r="X29" s="74">
        <v>0</v>
      </c>
      <c r="Y29" s="74">
        <v>0</v>
      </c>
      <c r="Z29" s="74">
        <v>0</v>
      </c>
      <c r="AA29" s="74">
        <v>0</v>
      </c>
      <c r="AB29" s="74">
        <v>0</v>
      </c>
      <c r="AC29" s="74">
        <v>0</v>
      </c>
      <c r="AD29" s="76">
        <v>0</v>
      </c>
      <c r="AF29" s="74">
        <v>0</v>
      </c>
      <c r="AG29" s="74">
        <v>0</v>
      </c>
      <c r="AH29" s="74">
        <v>0</v>
      </c>
      <c r="AI29" s="74">
        <v>0</v>
      </c>
      <c r="AJ29" s="74">
        <v>0</v>
      </c>
      <c r="AK29" s="74">
        <v>0</v>
      </c>
      <c r="AL29" s="74">
        <v>0</v>
      </c>
      <c r="AM29" s="74">
        <v>0</v>
      </c>
      <c r="AN29" s="74">
        <v>0</v>
      </c>
      <c r="AO29" s="74">
        <v>0</v>
      </c>
      <c r="AP29" s="74">
        <v>0</v>
      </c>
      <c r="AQ29" s="74">
        <v>0</v>
      </c>
      <c r="AR29" s="76">
        <v>0</v>
      </c>
      <c r="AT29" s="74">
        <v>0</v>
      </c>
      <c r="AU29" s="74">
        <v>0</v>
      </c>
      <c r="AV29" s="74">
        <v>0</v>
      </c>
      <c r="AW29" s="74">
        <v>0</v>
      </c>
      <c r="AX29" s="74">
        <v>0</v>
      </c>
      <c r="AY29" s="74">
        <v>0</v>
      </c>
      <c r="AZ29" s="74">
        <v>0</v>
      </c>
      <c r="BA29" s="74">
        <v>0</v>
      </c>
      <c r="BB29" s="74">
        <v>0</v>
      </c>
      <c r="BC29" s="74">
        <v>0</v>
      </c>
      <c r="BD29" s="74">
        <v>0</v>
      </c>
      <c r="BE29" s="74">
        <v>0</v>
      </c>
      <c r="BF29" s="76">
        <v>0</v>
      </c>
      <c r="BH29" s="74">
        <v>0</v>
      </c>
      <c r="BI29" s="74">
        <v>0</v>
      </c>
      <c r="BJ29" s="74">
        <v>0</v>
      </c>
      <c r="BK29" s="74">
        <v>0</v>
      </c>
      <c r="BL29" s="74">
        <v>0</v>
      </c>
      <c r="BM29" s="74">
        <v>0</v>
      </c>
      <c r="BN29" s="74">
        <v>0</v>
      </c>
      <c r="BO29" s="74">
        <v>0</v>
      </c>
      <c r="BP29" s="74">
        <v>0</v>
      </c>
      <c r="BQ29" s="74">
        <v>0</v>
      </c>
      <c r="BR29" s="74">
        <v>0</v>
      </c>
      <c r="BS29" s="74">
        <v>0</v>
      </c>
      <c r="BT29" s="76">
        <v>0</v>
      </c>
      <c r="BV29" s="74">
        <v>0</v>
      </c>
      <c r="BW29" s="74">
        <v>0</v>
      </c>
      <c r="BX29" s="74">
        <v>0</v>
      </c>
      <c r="BY29" s="74">
        <v>0</v>
      </c>
      <c r="BZ29" s="74">
        <v>1</v>
      </c>
      <c r="CA29" s="74">
        <v>1</v>
      </c>
      <c r="CB29" s="74">
        <v>1</v>
      </c>
      <c r="CC29" s="74">
        <v>1</v>
      </c>
      <c r="CD29" s="74">
        <v>0</v>
      </c>
      <c r="CE29" s="74">
        <v>0</v>
      </c>
      <c r="CF29" s="74">
        <v>0</v>
      </c>
      <c r="CG29" s="74">
        <v>0</v>
      </c>
      <c r="CH29" s="76">
        <v>1</v>
      </c>
      <c r="CJ29" s="76">
        <v>2</v>
      </c>
      <c r="CK29" s="77"/>
      <c r="CL29" s="252"/>
      <c r="CN29" s="76">
        <v>2</v>
      </c>
      <c r="CO29" s="77">
        <v>3</v>
      </c>
    </row>
    <row r="30" spans="2:93" outlineLevel="1" x14ac:dyDescent="0.25">
      <c r="B30" s="76" t="s">
        <v>335</v>
      </c>
      <c r="C30" s="69"/>
      <c r="D30" s="76">
        <v>0</v>
      </c>
      <c r="E30" s="76">
        <v>0</v>
      </c>
      <c r="F30" s="76">
        <v>0</v>
      </c>
      <c r="G30" s="76">
        <v>0</v>
      </c>
      <c r="H30" s="76">
        <v>0</v>
      </c>
      <c r="I30" s="76">
        <v>0</v>
      </c>
      <c r="J30" s="76">
        <v>0</v>
      </c>
      <c r="K30" s="76">
        <v>0</v>
      </c>
      <c r="L30" s="76">
        <v>0</v>
      </c>
      <c r="M30" s="76">
        <v>0</v>
      </c>
      <c r="N30" s="76">
        <v>0</v>
      </c>
      <c r="O30" s="76">
        <v>0</v>
      </c>
      <c r="P30" s="76">
        <v>0</v>
      </c>
      <c r="R30" s="74">
        <v>0</v>
      </c>
      <c r="S30" s="74">
        <v>0</v>
      </c>
      <c r="T30" s="74">
        <v>0</v>
      </c>
      <c r="U30" s="74">
        <v>0</v>
      </c>
      <c r="V30" s="74">
        <v>0</v>
      </c>
      <c r="W30" s="74">
        <v>0</v>
      </c>
      <c r="X30" s="74">
        <v>0</v>
      </c>
      <c r="Y30" s="74">
        <v>0</v>
      </c>
      <c r="Z30" s="74">
        <v>0</v>
      </c>
      <c r="AA30" s="74">
        <v>0</v>
      </c>
      <c r="AB30" s="74">
        <v>0</v>
      </c>
      <c r="AC30" s="74">
        <v>0</v>
      </c>
      <c r="AD30" s="76">
        <v>0</v>
      </c>
      <c r="AF30" s="74">
        <v>0</v>
      </c>
      <c r="AG30" s="74">
        <v>0</v>
      </c>
      <c r="AH30" s="74">
        <v>0</v>
      </c>
      <c r="AI30" s="74">
        <v>0</v>
      </c>
      <c r="AJ30" s="74">
        <v>0</v>
      </c>
      <c r="AK30" s="74">
        <v>0</v>
      </c>
      <c r="AL30" s="74">
        <v>0</v>
      </c>
      <c r="AM30" s="74">
        <v>0</v>
      </c>
      <c r="AN30" s="74">
        <v>0</v>
      </c>
      <c r="AO30" s="74">
        <v>0</v>
      </c>
      <c r="AP30" s="74">
        <v>0</v>
      </c>
      <c r="AQ30" s="74">
        <v>0</v>
      </c>
      <c r="AR30" s="76">
        <v>0</v>
      </c>
      <c r="AT30" s="74">
        <v>0</v>
      </c>
      <c r="AU30" s="74">
        <v>0</v>
      </c>
      <c r="AV30" s="74">
        <v>0</v>
      </c>
      <c r="AW30" s="74">
        <v>0</v>
      </c>
      <c r="AX30" s="74">
        <v>0</v>
      </c>
      <c r="AY30" s="74">
        <v>0</v>
      </c>
      <c r="AZ30" s="74">
        <v>0</v>
      </c>
      <c r="BA30" s="74">
        <v>0</v>
      </c>
      <c r="BB30" s="74">
        <v>0</v>
      </c>
      <c r="BC30" s="74">
        <v>0</v>
      </c>
      <c r="BD30" s="74">
        <v>0</v>
      </c>
      <c r="BE30" s="74">
        <v>0</v>
      </c>
      <c r="BF30" s="76">
        <v>0</v>
      </c>
      <c r="BH30" s="74">
        <v>0</v>
      </c>
      <c r="BI30" s="74">
        <v>0</v>
      </c>
      <c r="BJ30" s="74">
        <v>0</v>
      </c>
      <c r="BK30" s="74">
        <v>0</v>
      </c>
      <c r="BL30" s="74">
        <v>0</v>
      </c>
      <c r="BM30" s="74">
        <v>0</v>
      </c>
      <c r="BN30" s="74">
        <v>0</v>
      </c>
      <c r="BO30" s="74">
        <v>0</v>
      </c>
      <c r="BP30" s="74">
        <v>0</v>
      </c>
      <c r="BQ30" s="74">
        <v>0</v>
      </c>
      <c r="BR30" s="74">
        <v>0</v>
      </c>
      <c r="BS30" s="74">
        <v>0</v>
      </c>
      <c r="BT30" s="76">
        <v>0</v>
      </c>
      <c r="BV30" s="74">
        <v>0</v>
      </c>
      <c r="BW30" s="74">
        <v>0</v>
      </c>
      <c r="BX30" s="74">
        <v>0</v>
      </c>
      <c r="BY30" s="74">
        <v>0</v>
      </c>
      <c r="BZ30" s="74">
        <v>0</v>
      </c>
      <c r="CA30" s="74">
        <v>0</v>
      </c>
      <c r="CB30" s="74">
        <v>0</v>
      </c>
      <c r="CC30" s="74">
        <v>0</v>
      </c>
      <c r="CD30" s="74">
        <v>0</v>
      </c>
      <c r="CE30" s="74">
        <v>0</v>
      </c>
      <c r="CF30" s="74">
        <v>0</v>
      </c>
      <c r="CG30" s="74">
        <v>0</v>
      </c>
      <c r="CH30" s="76">
        <v>0</v>
      </c>
      <c r="CJ30" s="76"/>
      <c r="CK30" s="77"/>
      <c r="CL30" s="252"/>
      <c r="CN30" s="76"/>
      <c r="CO30" s="77"/>
    </row>
    <row r="31" spans="2:93" x14ac:dyDescent="0.25">
      <c r="B31" s="78" t="s">
        <v>336</v>
      </c>
      <c r="C31" s="69"/>
      <c r="D31" s="78">
        <v>0</v>
      </c>
      <c r="E31" s="78">
        <v>0</v>
      </c>
      <c r="F31" s="78">
        <v>0</v>
      </c>
      <c r="G31" s="78">
        <v>0</v>
      </c>
      <c r="H31" s="78">
        <v>0</v>
      </c>
      <c r="I31" s="78">
        <v>0</v>
      </c>
      <c r="J31" s="78">
        <v>0</v>
      </c>
      <c r="K31" s="78">
        <v>0</v>
      </c>
      <c r="L31" s="78">
        <v>0</v>
      </c>
      <c r="M31" s="78">
        <v>0</v>
      </c>
      <c r="N31" s="78">
        <v>0</v>
      </c>
      <c r="O31" s="78">
        <v>0</v>
      </c>
      <c r="P31" s="78">
        <v>0</v>
      </c>
      <c r="R31" s="74">
        <v>0</v>
      </c>
      <c r="S31" s="74">
        <v>0</v>
      </c>
      <c r="T31" s="74">
        <v>0</v>
      </c>
      <c r="U31" s="74">
        <v>0</v>
      </c>
      <c r="V31" s="74">
        <v>0</v>
      </c>
      <c r="W31" s="74">
        <v>0</v>
      </c>
      <c r="X31" s="74">
        <v>0</v>
      </c>
      <c r="Y31" s="74">
        <v>0</v>
      </c>
      <c r="Z31" s="74">
        <v>0</v>
      </c>
      <c r="AA31" s="74">
        <v>0</v>
      </c>
      <c r="AB31" s="74">
        <v>0</v>
      </c>
      <c r="AC31" s="74">
        <v>0</v>
      </c>
      <c r="AD31" s="78">
        <v>0</v>
      </c>
      <c r="AF31" s="74">
        <v>0</v>
      </c>
      <c r="AG31" s="74">
        <v>0</v>
      </c>
      <c r="AH31" s="74">
        <v>0</v>
      </c>
      <c r="AI31" s="74">
        <v>0</v>
      </c>
      <c r="AJ31" s="74">
        <v>0</v>
      </c>
      <c r="AK31" s="74">
        <v>0</v>
      </c>
      <c r="AL31" s="74">
        <v>0</v>
      </c>
      <c r="AM31" s="74">
        <v>0</v>
      </c>
      <c r="AN31" s="74">
        <v>0</v>
      </c>
      <c r="AO31" s="74">
        <v>0</v>
      </c>
      <c r="AP31" s="74">
        <v>0</v>
      </c>
      <c r="AQ31" s="74">
        <v>0</v>
      </c>
      <c r="AR31" s="78">
        <v>0</v>
      </c>
      <c r="AT31" s="74">
        <v>0</v>
      </c>
      <c r="AU31" s="74">
        <v>0</v>
      </c>
      <c r="AV31" s="74">
        <v>0</v>
      </c>
      <c r="AW31" s="74">
        <v>0</v>
      </c>
      <c r="AX31" s="74">
        <v>0</v>
      </c>
      <c r="AY31" s="74">
        <v>0</v>
      </c>
      <c r="AZ31" s="74">
        <v>0</v>
      </c>
      <c r="BA31" s="74">
        <v>0</v>
      </c>
      <c r="BB31" s="74">
        <v>0</v>
      </c>
      <c r="BC31" s="74">
        <v>0</v>
      </c>
      <c r="BD31" s="74">
        <v>0</v>
      </c>
      <c r="BE31" s="74">
        <v>0</v>
      </c>
      <c r="BF31" s="78">
        <v>0</v>
      </c>
      <c r="BH31" s="74">
        <v>0</v>
      </c>
      <c r="BI31" s="74">
        <v>0</v>
      </c>
      <c r="BJ31" s="74">
        <v>0</v>
      </c>
      <c r="BK31" s="74">
        <v>0</v>
      </c>
      <c r="BL31" s="74">
        <v>0</v>
      </c>
      <c r="BM31" s="74">
        <v>0</v>
      </c>
      <c r="BN31" s="74">
        <v>0</v>
      </c>
      <c r="BO31" s="74">
        <v>0</v>
      </c>
      <c r="BP31" s="74">
        <v>0</v>
      </c>
      <c r="BQ31" s="74">
        <v>0</v>
      </c>
      <c r="BR31" s="74">
        <v>0</v>
      </c>
      <c r="BS31" s="74">
        <v>0</v>
      </c>
      <c r="BT31" s="78">
        <v>0</v>
      </c>
      <c r="BV31" s="74">
        <v>0</v>
      </c>
      <c r="BW31" s="74">
        <v>0</v>
      </c>
      <c r="BX31" s="74">
        <v>0</v>
      </c>
      <c r="BY31" s="74">
        <v>0</v>
      </c>
      <c r="BZ31" s="74">
        <v>0</v>
      </c>
      <c r="CA31" s="74">
        <v>0</v>
      </c>
      <c r="CB31" s="74">
        <v>0</v>
      </c>
      <c r="CC31" s="74">
        <v>0</v>
      </c>
      <c r="CD31" s="74">
        <v>0</v>
      </c>
      <c r="CE31" s="74">
        <v>0</v>
      </c>
      <c r="CF31" s="74">
        <v>0</v>
      </c>
      <c r="CG31" s="74">
        <v>0</v>
      </c>
      <c r="CH31" s="78">
        <v>0</v>
      </c>
      <c r="CJ31" s="78"/>
      <c r="CK31" s="79"/>
      <c r="CL31" s="251"/>
      <c r="CN31" s="78"/>
      <c r="CO31" s="79"/>
    </row>
    <row r="32" spans="2:93" x14ac:dyDescent="0.25">
      <c r="B32" s="78" t="s">
        <v>337</v>
      </c>
      <c r="C32" s="69"/>
      <c r="D32" s="78">
        <v>0</v>
      </c>
      <c r="E32" s="78">
        <v>0</v>
      </c>
      <c r="F32" s="78">
        <v>0</v>
      </c>
      <c r="G32" s="78">
        <v>0</v>
      </c>
      <c r="H32" s="78">
        <v>0</v>
      </c>
      <c r="I32" s="78">
        <v>0</v>
      </c>
      <c r="J32" s="78">
        <v>0</v>
      </c>
      <c r="K32" s="78">
        <v>0</v>
      </c>
      <c r="L32" s="78">
        <v>0</v>
      </c>
      <c r="M32" s="78">
        <v>0</v>
      </c>
      <c r="N32" s="78">
        <v>0</v>
      </c>
      <c r="O32" s="78">
        <v>0</v>
      </c>
      <c r="P32" s="78">
        <v>0</v>
      </c>
      <c r="R32" s="74">
        <v>0</v>
      </c>
      <c r="S32" s="74">
        <v>0</v>
      </c>
      <c r="T32" s="74">
        <v>0</v>
      </c>
      <c r="U32" s="74">
        <v>0</v>
      </c>
      <c r="V32" s="74">
        <v>0</v>
      </c>
      <c r="W32" s="74">
        <v>0</v>
      </c>
      <c r="X32" s="74">
        <v>0</v>
      </c>
      <c r="Y32" s="74">
        <v>0</v>
      </c>
      <c r="Z32" s="74">
        <v>0</v>
      </c>
      <c r="AA32" s="74">
        <v>0</v>
      </c>
      <c r="AB32" s="74">
        <v>0</v>
      </c>
      <c r="AC32" s="74">
        <v>0</v>
      </c>
      <c r="AD32" s="78">
        <v>0</v>
      </c>
      <c r="AF32" s="74">
        <v>0</v>
      </c>
      <c r="AG32" s="74">
        <v>0</v>
      </c>
      <c r="AH32" s="74">
        <v>0</v>
      </c>
      <c r="AI32" s="74">
        <v>0</v>
      </c>
      <c r="AJ32" s="74">
        <v>0</v>
      </c>
      <c r="AK32" s="74">
        <v>0</v>
      </c>
      <c r="AL32" s="74">
        <v>0</v>
      </c>
      <c r="AM32" s="74">
        <v>0</v>
      </c>
      <c r="AN32" s="74">
        <v>0</v>
      </c>
      <c r="AO32" s="74">
        <v>0</v>
      </c>
      <c r="AP32" s="74">
        <v>0</v>
      </c>
      <c r="AQ32" s="74">
        <v>0</v>
      </c>
      <c r="AR32" s="78">
        <v>0</v>
      </c>
      <c r="AT32" s="74">
        <v>0</v>
      </c>
      <c r="AU32" s="74">
        <v>0</v>
      </c>
      <c r="AV32" s="74">
        <v>0</v>
      </c>
      <c r="AW32" s="74">
        <v>0</v>
      </c>
      <c r="AX32" s="74">
        <v>0</v>
      </c>
      <c r="AY32" s="74">
        <v>0</v>
      </c>
      <c r="AZ32" s="74">
        <v>0</v>
      </c>
      <c r="BA32" s="74">
        <v>0</v>
      </c>
      <c r="BB32" s="74">
        <v>0</v>
      </c>
      <c r="BC32" s="74">
        <v>0</v>
      </c>
      <c r="BD32" s="74">
        <v>0</v>
      </c>
      <c r="BE32" s="74">
        <v>0</v>
      </c>
      <c r="BF32" s="78">
        <v>0</v>
      </c>
      <c r="BH32" s="74">
        <v>0</v>
      </c>
      <c r="BI32" s="74">
        <v>0</v>
      </c>
      <c r="BJ32" s="74">
        <v>0</v>
      </c>
      <c r="BK32" s="74">
        <v>0</v>
      </c>
      <c r="BL32" s="74">
        <v>0</v>
      </c>
      <c r="BM32" s="74">
        <v>0</v>
      </c>
      <c r="BN32" s="74">
        <v>0</v>
      </c>
      <c r="BO32" s="74">
        <v>0</v>
      </c>
      <c r="BP32" s="74">
        <v>0</v>
      </c>
      <c r="BQ32" s="74">
        <v>0</v>
      </c>
      <c r="BR32" s="74">
        <v>0</v>
      </c>
      <c r="BS32" s="74">
        <v>0</v>
      </c>
      <c r="BT32" s="78">
        <v>0</v>
      </c>
      <c r="BV32" s="74">
        <v>0</v>
      </c>
      <c r="BW32" s="74">
        <v>0</v>
      </c>
      <c r="BX32" s="74">
        <v>0</v>
      </c>
      <c r="BY32" s="74">
        <v>0</v>
      </c>
      <c r="BZ32" s="74">
        <v>0</v>
      </c>
      <c r="CA32" s="74">
        <v>0</v>
      </c>
      <c r="CB32" s="74">
        <v>0</v>
      </c>
      <c r="CC32" s="74">
        <v>0</v>
      </c>
      <c r="CD32" s="74">
        <v>0</v>
      </c>
      <c r="CE32" s="74">
        <v>0</v>
      </c>
      <c r="CF32" s="74">
        <v>0</v>
      </c>
      <c r="CG32" s="74">
        <v>0</v>
      </c>
      <c r="CH32" s="78">
        <v>0</v>
      </c>
      <c r="CJ32" s="78"/>
      <c r="CK32" s="79"/>
      <c r="CL32" s="251"/>
      <c r="CN32" s="78"/>
      <c r="CO32" s="79"/>
    </row>
    <row r="33" spans="2:93" x14ac:dyDescent="0.25">
      <c r="B33" s="78" t="s">
        <v>338</v>
      </c>
      <c r="C33" s="69"/>
      <c r="D33" s="78">
        <v>0</v>
      </c>
      <c r="E33" s="78">
        <v>0</v>
      </c>
      <c r="F33" s="78">
        <v>0</v>
      </c>
      <c r="G33" s="78">
        <v>0</v>
      </c>
      <c r="H33" s="78">
        <v>0</v>
      </c>
      <c r="I33" s="78">
        <v>0</v>
      </c>
      <c r="J33" s="78">
        <v>0</v>
      </c>
      <c r="K33" s="78">
        <v>0</v>
      </c>
      <c r="L33" s="78">
        <v>0</v>
      </c>
      <c r="M33" s="78">
        <v>0</v>
      </c>
      <c r="N33" s="78">
        <v>0</v>
      </c>
      <c r="O33" s="78">
        <v>0</v>
      </c>
      <c r="P33" s="78">
        <v>0</v>
      </c>
      <c r="R33" s="74">
        <v>0</v>
      </c>
      <c r="S33" s="74">
        <v>0</v>
      </c>
      <c r="T33" s="74">
        <v>0</v>
      </c>
      <c r="U33" s="74">
        <v>0</v>
      </c>
      <c r="V33" s="74">
        <v>0</v>
      </c>
      <c r="W33" s="74">
        <v>0</v>
      </c>
      <c r="X33" s="74">
        <v>0</v>
      </c>
      <c r="Y33" s="74">
        <v>0</v>
      </c>
      <c r="Z33" s="74">
        <v>0</v>
      </c>
      <c r="AA33" s="74">
        <v>0</v>
      </c>
      <c r="AB33" s="74">
        <v>0</v>
      </c>
      <c r="AC33" s="74">
        <v>0</v>
      </c>
      <c r="AD33" s="78">
        <v>0</v>
      </c>
      <c r="AF33" s="74">
        <v>0</v>
      </c>
      <c r="AG33" s="74">
        <v>0</v>
      </c>
      <c r="AH33" s="74">
        <v>0</v>
      </c>
      <c r="AI33" s="74">
        <v>0</v>
      </c>
      <c r="AJ33" s="74">
        <v>0</v>
      </c>
      <c r="AK33" s="74">
        <v>0</v>
      </c>
      <c r="AL33" s="74">
        <v>0</v>
      </c>
      <c r="AM33" s="74">
        <v>0</v>
      </c>
      <c r="AN33" s="74">
        <v>0</v>
      </c>
      <c r="AO33" s="74">
        <v>0</v>
      </c>
      <c r="AP33" s="74">
        <v>0</v>
      </c>
      <c r="AQ33" s="74">
        <v>0</v>
      </c>
      <c r="AR33" s="78">
        <v>0</v>
      </c>
      <c r="AT33" s="74">
        <v>0</v>
      </c>
      <c r="AU33" s="74">
        <v>0</v>
      </c>
      <c r="AV33" s="74">
        <v>0</v>
      </c>
      <c r="AW33" s="74">
        <v>0</v>
      </c>
      <c r="AX33" s="74">
        <v>0</v>
      </c>
      <c r="AY33" s="74">
        <v>0</v>
      </c>
      <c r="AZ33" s="74">
        <v>0</v>
      </c>
      <c r="BA33" s="74">
        <v>0</v>
      </c>
      <c r="BB33" s="74">
        <v>0</v>
      </c>
      <c r="BC33" s="74">
        <v>0</v>
      </c>
      <c r="BD33" s="74">
        <v>0</v>
      </c>
      <c r="BE33" s="74">
        <v>0</v>
      </c>
      <c r="BF33" s="78">
        <v>0</v>
      </c>
      <c r="BH33" s="74">
        <v>0</v>
      </c>
      <c r="BI33" s="74">
        <v>0</v>
      </c>
      <c r="BJ33" s="74">
        <v>0</v>
      </c>
      <c r="BK33" s="74">
        <v>0</v>
      </c>
      <c r="BL33" s="74">
        <v>0</v>
      </c>
      <c r="BM33" s="74">
        <v>0</v>
      </c>
      <c r="BN33" s="74">
        <v>0</v>
      </c>
      <c r="BO33" s="74">
        <v>0</v>
      </c>
      <c r="BP33" s="74">
        <v>0</v>
      </c>
      <c r="BQ33" s="74">
        <v>0</v>
      </c>
      <c r="BR33" s="74">
        <v>0</v>
      </c>
      <c r="BS33" s="74">
        <v>0</v>
      </c>
      <c r="BT33" s="78">
        <v>0</v>
      </c>
      <c r="BV33" s="74">
        <v>0</v>
      </c>
      <c r="BW33" s="74">
        <v>0</v>
      </c>
      <c r="BX33" s="74">
        <v>0</v>
      </c>
      <c r="BY33" s="74">
        <v>0</v>
      </c>
      <c r="BZ33" s="74">
        <v>0</v>
      </c>
      <c r="CA33" s="74">
        <v>0</v>
      </c>
      <c r="CB33" s="74">
        <v>0</v>
      </c>
      <c r="CC33" s="74">
        <v>0</v>
      </c>
      <c r="CD33" s="74">
        <v>0</v>
      </c>
      <c r="CE33" s="74">
        <v>0</v>
      </c>
      <c r="CF33" s="74">
        <v>0</v>
      </c>
      <c r="CG33" s="74">
        <v>0</v>
      </c>
      <c r="CH33" s="78">
        <v>0</v>
      </c>
      <c r="CJ33" s="78"/>
      <c r="CK33" s="79"/>
      <c r="CL33" s="251"/>
      <c r="CN33" s="78"/>
      <c r="CO33" s="79"/>
    </row>
    <row r="34" spans="2:93" outlineLevel="1" x14ac:dyDescent="0.25">
      <c r="B34" s="81" t="s">
        <v>339</v>
      </c>
      <c r="C34" s="69"/>
      <c r="D34" s="76">
        <v>1</v>
      </c>
      <c r="E34" s="76">
        <v>0</v>
      </c>
      <c r="F34" s="76">
        <v>1</v>
      </c>
      <c r="G34" s="76">
        <v>6</v>
      </c>
      <c r="H34" s="76">
        <v>0</v>
      </c>
      <c r="I34" s="76">
        <v>0</v>
      </c>
      <c r="J34" s="76">
        <v>0</v>
      </c>
      <c r="K34" s="76">
        <v>1</v>
      </c>
      <c r="L34" s="76">
        <v>0</v>
      </c>
      <c r="M34" s="76">
        <v>1</v>
      </c>
      <c r="N34" s="76">
        <v>0</v>
      </c>
      <c r="O34" s="76">
        <v>0</v>
      </c>
      <c r="P34" s="76">
        <v>0</v>
      </c>
      <c r="R34" s="74">
        <v>1</v>
      </c>
      <c r="S34" s="74">
        <v>0</v>
      </c>
      <c r="T34" s="74">
        <v>0</v>
      </c>
      <c r="U34" s="74">
        <v>0</v>
      </c>
      <c r="V34" s="74">
        <v>1</v>
      </c>
      <c r="W34" s="74">
        <v>0</v>
      </c>
      <c r="X34" s="74">
        <v>0</v>
      </c>
      <c r="Y34" s="74">
        <v>0</v>
      </c>
      <c r="Z34" s="74">
        <v>0</v>
      </c>
      <c r="AA34" s="74">
        <v>0</v>
      </c>
      <c r="AB34" s="74">
        <v>0</v>
      </c>
      <c r="AC34" s="74">
        <v>0</v>
      </c>
      <c r="AD34" s="76">
        <v>0</v>
      </c>
      <c r="AF34" s="74">
        <v>0</v>
      </c>
      <c r="AG34" s="74">
        <v>0</v>
      </c>
      <c r="AH34" s="74">
        <v>1</v>
      </c>
      <c r="AI34" s="74">
        <v>1</v>
      </c>
      <c r="AJ34" s="74">
        <v>4</v>
      </c>
      <c r="AK34" s="74">
        <v>0</v>
      </c>
      <c r="AL34" s="74">
        <v>0</v>
      </c>
      <c r="AM34" s="74">
        <v>1</v>
      </c>
      <c r="AN34" s="74">
        <v>0</v>
      </c>
      <c r="AO34" s="74">
        <v>0</v>
      </c>
      <c r="AP34" s="74">
        <v>0</v>
      </c>
      <c r="AQ34" s="74">
        <v>0</v>
      </c>
      <c r="AR34" s="76">
        <v>0</v>
      </c>
      <c r="AT34" s="74">
        <v>0</v>
      </c>
      <c r="AU34" s="74">
        <v>0</v>
      </c>
      <c r="AV34" s="74">
        <v>0</v>
      </c>
      <c r="AW34" s="74">
        <v>0</v>
      </c>
      <c r="AX34" s="74">
        <v>2</v>
      </c>
      <c r="AY34" s="74">
        <v>0</v>
      </c>
      <c r="AZ34" s="74">
        <v>0</v>
      </c>
      <c r="BA34" s="74">
        <v>0</v>
      </c>
      <c r="BB34" s="74">
        <v>0</v>
      </c>
      <c r="BC34" s="74">
        <v>0</v>
      </c>
      <c r="BD34" s="74">
        <v>0</v>
      </c>
      <c r="BE34" s="74">
        <v>0</v>
      </c>
      <c r="BF34" s="76">
        <v>0</v>
      </c>
      <c r="BH34" s="74">
        <v>0</v>
      </c>
      <c r="BI34" s="74">
        <v>0</v>
      </c>
      <c r="BJ34" s="74">
        <v>0</v>
      </c>
      <c r="BK34" s="74">
        <v>1</v>
      </c>
      <c r="BL34" s="74">
        <v>0</v>
      </c>
      <c r="BM34" s="74">
        <v>2</v>
      </c>
      <c r="BN34" s="74">
        <v>0</v>
      </c>
      <c r="BO34" s="74">
        <v>0</v>
      </c>
      <c r="BP34" s="74">
        <v>0</v>
      </c>
      <c r="BQ34" s="74">
        <v>0</v>
      </c>
      <c r="BR34" s="74">
        <v>0</v>
      </c>
      <c r="BS34" s="74">
        <v>0</v>
      </c>
      <c r="BT34" s="76">
        <v>0</v>
      </c>
      <c r="BV34" s="74">
        <v>1</v>
      </c>
      <c r="BW34" s="74">
        <v>0</v>
      </c>
      <c r="BX34" s="74">
        <v>1</v>
      </c>
      <c r="BY34" s="74">
        <v>3</v>
      </c>
      <c r="BZ34" s="74">
        <v>2</v>
      </c>
      <c r="CA34" s="74">
        <v>0</v>
      </c>
      <c r="CB34" s="74">
        <v>0</v>
      </c>
      <c r="CC34" s="74">
        <v>1</v>
      </c>
      <c r="CD34" s="74">
        <v>0</v>
      </c>
      <c r="CE34" s="74">
        <v>0</v>
      </c>
      <c r="CF34" s="74">
        <v>0</v>
      </c>
      <c r="CG34" s="74">
        <v>0</v>
      </c>
      <c r="CH34" s="76">
        <v>1</v>
      </c>
      <c r="CJ34" s="76"/>
      <c r="CK34" s="77"/>
      <c r="CL34" s="252"/>
      <c r="CN34" s="76"/>
      <c r="CO34" s="77"/>
    </row>
    <row r="35" spans="2:93" x14ac:dyDescent="0.25">
      <c r="B35" s="72" t="s">
        <v>341</v>
      </c>
      <c r="C35" s="69"/>
      <c r="D35" s="82">
        <v>7</v>
      </c>
      <c r="E35" s="72">
        <v>7</v>
      </c>
      <c r="F35" s="72">
        <v>7</v>
      </c>
      <c r="G35" s="72">
        <v>7</v>
      </c>
      <c r="H35" s="72">
        <v>7</v>
      </c>
      <c r="I35" s="72">
        <v>7</v>
      </c>
      <c r="J35" s="72">
        <v>7</v>
      </c>
      <c r="K35" s="72">
        <v>7</v>
      </c>
      <c r="L35" s="72">
        <v>7</v>
      </c>
      <c r="M35" s="72">
        <v>7</v>
      </c>
      <c r="N35" s="72">
        <v>7</v>
      </c>
      <c r="O35" s="82">
        <v>7</v>
      </c>
      <c r="P35" s="82">
        <v>7</v>
      </c>
      <c r="R35" s="82">
        <v>7</v>
      </c>
      <c r="S35" s="72">
        <v>8</v>
      </c>
      <c r="T35" s="72">
        <v>8</v>
      </c>
      <c r="U35" s="72">
        <v>8</v>
      </c>
      <c r="V35" s="72">
        <v>8</v>
      </c>
      <c r="W35" s="72">
        <v>8</v>
      </c>
      <c r="X35" s="72">
        <v>8</v>
      </c>
      <c r="Y35" s="72">
        <v>8</v>
      </c>
      <c r="Z35" s="72">
        <v>8</v>
      </c>
      <c r="AA35" s="72">
        <v>8</v>
      </c>
      <c r="AB35" s="72">
        <v>8</v>
      </c>
      <c r="AC35" s="72">
        <v>8</v>
      </c>
      <c r="AD35" s="82">
        <v>8</v>
      </c>
      <c r="AF35" s="82">
        <v>8</v>
      </c>
      <c r="AG35" s="72">
        <v>8</v>
      </c>
      <c r="AH35" s="72">
        <v>8</v>
      </c>
      <c r="AI35" s="72">
        <v>8</v>
      </c>
      <c r="AJ35" s="72">
        <v>8</v>
      </c>
      <c r="AK35" s="72">
        <v>9</v>
      </c>
      <c r="AL35" s="72">
        <v>7</v>
      </c>
      <c r="AM35" s="72">
        <v>6</v>
      </c>
      <c r="AN35" s="72">
        <v>6</v>
      </c>
      <c r="AO35" s="72">
        <v>6</v>
      </c>
      <c r="AP35" s="72">
        <v>6</v>
      </c>
      <c r="AQ35" s="72">
        <v>6</v>
      </c>
      <c r="AR35" s="82">
        <v>6</v>
      </c>
      <c r="AT35" s="82">
        <v>7</v>
      </c>
      <c r="AU35" s="72">
        <v>8</v>
      </c>
      <c r="AV35" s="72">
        <v>8</v>
      </c>
      <c r="AW35" s="72">
        <v>8</v>
      </c>
      <c r="AX35" s="72">
        <v>8</v>
      </c>
      <c r="AY35" s="72">
        <v>8</v>
      </c>
      <c r="AZ35" s="72">
        <v>8</v>
      </c>
      <c r="BA35" s="72">
        <v>8</v>
      </c>
      <c r="BB35" s="72">
        <v>8</v>
      </c>
      <c r="BC35" s="72">
        <v>8</v>
      </c>
      <c r="BD35" s="72">
        <v>8</v>
      </c>
      <c r="BE35" s="72">
        <v>9</v>
      </c>
      <c r="BF35" s="82">
        <v>9</v>
      </c>
      <c r="BH35" s="82">
        <v>9</v>
      </c>
      <c r="BI35" s="72">
        <v>9</v>
      </c>
      <c r="BJ35" s="72">
        <v>9</v>
      </c>
      <c r="BK35" s="72">
        <v>8</v>
      </c>
      <c r="BL35" s="72">
        <v>9</v>
      </c>
      <c r="BM35" s="72">
        <v>9</v>
      </c>
      <c r="BN35" s="72">
        <v>9</v>
      </c>
      <c r="BO35" s="72">
        <v>10</v>
      </c>
      <c r="BP35" s="72">
        <v>10</v>
      </c>
      <c r="BQ35" s="72">
        <v>10</v>
      </c>
      <c r="BR35" s="72">
        <v>10</v>
      </c>
      <c r="BS35" s="72">
        <v>10</v>
      </c>
      <c r="BT35" s="82">
        <v>10</v>
      </c>
      <c r="BV35" s="82">
        <v>9</v>
      </c>
      <c r="BW35" s="72">
        <v>10</v>
      </c>
      <c r="BX35" s="72">
        <v>10</v>
      </c>
      <c r="BY35" s="72">
        <v>10</v>
      </c>
      <c r="BZ35" s="72">
        <v>10</v>
      </c>
      <c r="CA35" s="72">
        <v>10</v>
      </c>
      <c r="CB35" s="72">
        <v>10</v>
      </c>
      <c r="CC35" s="72">
        <v>10</v>
      </c>
      <c r="CD35" s="72">
        <v>0</v>
      </c>
      <c r="CE35" s="72">
        <v>0</v>
      </c>
      <c r="CF35" s="72">
        <v>0</v>
      </c>
      <c r="CG35" s="72">
        <v>0</v>
      </c>
      <c r="CH35" s="82">
        <v>10</v>
      </c>
      <c r="CJ35" s="82">
        <f>CJ20+CJ25+CJ26+CJ31+CJ32+CJ33</f>
        <v>15</v>
      </c>
      <c r="CK35" s="73"/>
      <c r="CL35" s="253"/>
      <c r="CN35" s="82">
        <f>CN20+CN25+CN26+CN31+CN32+CN33</f>
        <v>18</v>
      </c>
      <c r="CO35" s="242">
        <f>CO20+CO25+CO26+CO31+CO32+CO33</f>
        <v>14</v>
      </c>
    </row>
    <row r="36" spans="2:93" x14ac:dyDescent="0.25">
      <c r="B36" s="69" t="s">
        <v>342</v>
      </c>
      <c r="C36" s="69"/>
      <c r="D36" s="83"/>
      <c r="E36" s="83"/>
      <c r="CO36" s="60"/>
    </row>
    <row r="37" spans="2:93" x14ac:dyDescent="0.25">
      <c r="B37" s="84" t="s">
        <v>343</v>
      </c>
      <c r="C37" s="69"/>
      <c r="E37" s="86"/>
      <c r="AR37" s="84"/>
      <c r="BF37" s="84"/>
      <c r="BT37" s="84"/>
      <c r="CH37" s="84"/>
      <c r="CJ37" s="127">
        <f>CJ3</f>
        <v>5690</v>
      </c>
      <c r="CK37" s="85"/>
      <c r="CL37" s="254"/>
      <c r="CN37" s="127">
        <f>CN3</f>
        <v>6326</v>
      </c>
      <c r="CO37" s="127">
        <f>CO3</f>
        <v>5533.3125983302407</v>
      </c>
    </row>
    <row r="38" spans="2:93" x14ac:dyDescent="0.25">
      <c r="B38" s="87" t="s">
        <v>344</v>
      </c>
      <c r="C38" s="69"/>
      <c r="AR38" s="87"/>
      <c r="BF38" s="87"/>
      <c r="BT38" s="87"/>
      <c r="CH38" s="87"/>
      <c r="CJ38" s="96">
        <f>CJ35</f>
        <v>15</v>
      </c>
      <c r="CK38" s="88"/>
      <c r="CL38" s="255"/>
      <c r="CN38" s="96">
        <f>CN35</f>
        <v>18</v>
      </c>
      <c r="CO38" s="96">
        <f>CO35</f>
        <v>14</v>
      </c>
    </row>
    <row r="40" spans="2:93" ht="135" customHeight="1" x14ac:dyDescent="0.25">
      <c r="B40" s="314" t="s">
        <v>345</v>
      </c>
      <c r="C40" s="314"/>
      <c r="D40" s="314"/>
      <c r="E40" s="314"/>
      <c r="F40" s="314"/>
      <c r="G40" s="314"/>
      <c r="H40" s="314"/>
      <c r="I40" s="314"/>
      <c r="J40" s="314"/>
      <c r="K40" s="314"/>
      <c r="L40" s="314"/>
      <c r="M40" s="314"/>
      <c r="N40" s="314"/>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314"/>
      <c r="BA40" s="314"/>
      <c r="BB40" s="314"/>
      <c r="BC40" s="314"/>
      <c r="BD40" s="314"/>
      <c r="BE40" s="314"/>
      <c r="BF40" s="314"/>
      <c r="BG40" s="314"/>
      <c r="BH40" s="314"/>
      <c r="BI40" s="314"/>
      <c r="BJ40" s="314"/>
      <c r="BK40" s="314"/>
      <c r="BL40" s="314"/>
      <c r="BM40" s="314"/>
      <c r="BN40" s="314"/>
      <c r="BO40" s="314"/>
      <c r="BP40" s="314"/>
      <c r="BQ40" s="314"/>
      <c r="BR40" s="314"/>
      <c r="BS40" s="314"/>
      <c r="BT40" s="314"/>
      <c r="BU40" s="314"/>
      <c r="BV40" s="314"/>
      <c r="BW40" s="314"/>
      <c r="BX40" s="314"/>
      <c r="BY40" s="314"/>
      <c r="BZ40" s="314"/>
      <c r="CA40" s="314"/>
      <c r="CB40" s="314"/>
      <c r="CC40" s="314"/>
      <c r="CD40" s="314"/>
      <c r="CE40" s="314"/>
      <c r="CF40" s="314"/>
      <c r="CG40" s="314"/>
      <c r="CH40" s="314"/>
      <c r="CI40" s="314"/>
      <c r="CJ40" s="314"/>
      <c r="CK40" s="314"/>
      <c r="CL40" s="314"/>
      <c r="CM40" s="314"/>
      <c r="CN40" s="314"/>
      <c r="CO40" s="314"/>
    </row>
    <row r="41" spans="2:93" hidden="1" x14ac:dyDescent="0.25"/>
    <row r="42" spans="2:93" hidden="1" x14ac:dyDescent="0.25"/>
    <row r="43" spans="2:93" hidden="1" x14ac:dyDescent="0.25"/>
  </sheetData>
  <mergeCells count="1">
    <mergeCell ref="B40:CO40"/>
  </mergeCells>
  <conditionalFormatting sqref="B40:W40">
    <cfRule type="cellIs" dxfId="16" priority="1" operator="lessThan">
      <formula>0</formula>
    </cfRule>
  </conditionalFormatting>
  <pageMargins left="0.511811024" right="0.511811024" top="0.78740157499999996" bottom="0.78740157499999996" header="0.31496062000000002" footer="0.31496062000000002"/>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13049-FA7C-42A8-8BB4-B7312A1837A8}">
  <sheetPr>
    <tabColor theme="9" tint="-0.249977111117893"/>
  </sheetPr>
  <dimension ref="A1:AD38"/>
  <sheetViews>
    <sheetView showGridLines="0" workbookViewId="0">
      <selection activeCell="AC25" sqref="AC25"/>
    </sheetView>
  </sheetViews>
  <sheetFormatPr defaultRowHeight="15" x14ac:dyDescent="0.25"/>
  <cols>
    <col min="1" max="1" width="2.7109375" customWidth="1"/>
    <col min="2" max="2" width="32.7109375" bestFit="1" customWidth="1"/>
    <col min="3" max="3" width="0.7109375" customWidth="1"/>
    <col min="5" max="6" width="9.28515625" bestFit="1" customWidth="1"/>
    <col min="7" max="7" width="6.5703125" bestFit="1" customWidth="1"/>
    <col min="8" max="8" width="7" bestFit="1" customWidth="1"/>
    <col min="9" max="9" width="6.5703125" bestFit="1" customWidth="1"/>
    <col min="10" max="10" width="6" bestFit="1" customWidth="1"/>
    <col min="11" max="11" width="6.7109375" bestFit="1" customWidth="1"/>
    <col min="12" max="12" width="6.42578125" bestFit="1" customWidth="1"/>
    <col min="13" max="13" width="6.7109375" bestFit="1" customWidth="1"/>
    <col min="14" max="14" width="7" bestFit="1" customWidth="1"/>
    <col min="15" max="15" width="6.7109375" bestFit="1" customWidth="1"/>
    <col min="16" max="16" width="0.7109375" customWidth="1"/>
    <col min="17" max="17" width="10.28515625" bestFit="1" customWidth="1"/>
    <col min="21" max="21" width="11.7109375" bestFit="1" customWidth="1"/>
    <col min="28" max="28" width="9.28515625" bestFit="1" customWidth="1"/>
    <col min="29" max="29" width="11.7109375" bestFit="1" customWidth="1"/>
    <col min="30" max="30" width="0.7109375" customWidth="1"/>
  </cols>
  <sheetData>
    <row r="1" spans="1:30" s="192" customFormat="1" x14ac:dyDescent="0.25">
      <c r="D1" s="192" t="s">
        <v>346</v>
      </c>
      <c r="E1" s="192" t="s">
        <v>346</v>
      </c>
      <c r="F1" s="192" t="s">
        <v>346</v>
      </c>
      <c r="G1" s="192" t="s">
        <v>346</v>
      </c>
      <c r="H1" s="192" t="s">
        <v>346</v>
      </c>
      <c r="I1" s="192" t="s">
        <v>346</v>
      </c>
      <c r="J1" s="192" t="s">
        <v>346</v>
      </c>
      <c r="K1" s="192" t="s">
        <v>346</v>
      </c>
      <c r="L1" s="192" t="s">
        <v>347</v>
      </c>
      <c r="M1" s="192" t="s">
        <v>347</v>
      </c>
      <c r="N1" s="192" t="s">
        <v>347</v>
      </c>
      <c r="O1" s="192" t="s">
        <v>347</v>
      </c>
      <c r="Q1" s="192" t="str">
        <f t="shared" ref="Q1:AB1" si="0">D1</f>
        <v>25/26</v>
      </c>
      <c r="R1" s="192" t="str">
        <f t="shared" si="0"/>
        <v>25/26</v>
      </c>
      <c r="S1" s="192" t="str">
        <f t="shared" si="0"/>
        <v>25/26</v>
      </c>
      <c r="T1" s="192" t="str">
        <f t="shared" si="0"/>
        <v>25/26</v>
      </c>
      <c r="U1" s="192" t="str">
        <f t="shared" si="0"/>
        <v>25/26</v>
      </c>
      <c r="V1" s="192" t="str">
        <f t="shared" si="0"/>
        <v>25/26</v>
      </c>
      <c r="W1" s="192" t="str">
        <f t="shared" si="0"/>
        <v>25/26</v>
      </c>
      <c r="X1" s="192" t="str">
        <f t="shared" si="0"/>
        <v>25/26</v>
      </c>
      <c r="Y1" s="192" t="str">
        <f t="shared" si="0"/>
        <v>26/27</v>
      </c>
      <c r="Z1" s="192" t="str">
        <f t="shared" si="0"/>
        <v>26/27</v>
      </c>
      <c r="AA1" s="192" t="str">
        <f t="shared" si="0"/>
        <v>26/27</v>
      </c>
      <c r="AB1" s="192" t="str">
        <f t="shared" si="0"/>
        <v>26/27</v>
      </c>
    </row>
    <row r="2" spans="1:30" s="192" customFormat="1" x14ac:dyDescent="0.25"/>
    <row r="3" spans="1:30" x14ac:dyDescent="0.25">
      <c r="B3" s="202" t="s">
        <v>348</v>
      </c>
      <c r="D3" s="200">
        <v>46023</v>
      </c>
      <c r="E3" s="200">
        <f t="shared" ref="E3:O3" si="1">EDATE(D3,1)</f>
        <v>46054</v>
      </c>
      <c r="F3" s="200">
        <f t="shared" si="1"/>
        <v>46082</v>
      </c>
      <c r="G3" s="200">
        <f t="shared" si="1"/>
        <v>46113</v>
      </c>
      <c r="H3" s="200">
        <f t="shared" si="1"/>
        <v>46143</v>
      </c>
      <c r="I3" s="200">
        <f t="shared" si="1"/>
        <v>46174</v>
      </c>
      <c r="J3" s="200">
        <f t="shared" si="1"/>
        <v>46204</v>
      </c>
      <c r="K3" s="200">
        <f t="shared" si="1"/>
        <v>46235</v>
      </c>
      <c r="L3" s="200">
        <f t="shared" si="1"/>
        <v>46266</v>
      </c>
      <c r="M3" s="200">
        <f t="shared" si="1"/>
        <v>46296</v>
      </c>
      <c r="N3" s="200">
        <f t="shared" si="1"/>
        <v>46327</v>
      </c>
      <c r="O3" s="200">
        <f t="shared" si="1"/>
        <v>46357</v>
      </c>
      <c r="Q3" s="200">
        <f>D3</f>
        <v>46023</v>
      </c>
      <c r="R3" s="200">
        <f t="shared" ref="R3:AB3" si="2">EDATE(Q3,1)</f>
        <v>46054</v>
      </c>
      <c r="S3" s="200">
        <f t="shared" si="2"/>
        <v>46082</v>
      </c>
      <c r="T3" s="200">
        <f t="shared" si="2"/>
        <v>46113</v>
      </c>
      <c r="U3" s="200">
        <f t="shared" si="2"/>
        <v>46143</v>
      </c>
      <c r="V3" s="200">
        <f t="shared" si="2"/>
        <v>46174</v>
      </c>
      <c r="W3" s="200">
        <f t="shared" si="2"/>
        <v>46204</v>
      </c>
      <c r="X3" s="200">
        <f t="shared" si="2"/>
        <v>46235</v>
      </c>
      <c r="Y3" s="200">
        <f t="shared" si="2"/>
        <v>46266</v>
      </c>
      <c r="Z3" s="200">
        <f t="shared" si="2"/>
        <v>46296</v>
      </c>
      <c r="AA3" s="200">
        <f t="shared" si="2"/>
        <v>46327</v>
      </c>
      <c r="AB3" s="200">
        <f t="shared" si="2"/>
        <v>46357</v>
      </c>
      <c r="AC3" s="201" t="s">
        <v>349</v>
      </c>
    </row>
    <row r="4" spans="1:30" ht="6" customHeight="1" x14ac:dyDescent="0.25">
      <c r="D4" s="194"/>
      <c r="E4" s="194"/>
      <c r="F4" s="194"/>
      <c r="G4" s="194"/>
      <c r="H4" s="194"/>
      <c r="I4" s="194"/>
      <c r="J4" s="194"/>
      <c r="K4" s="194"/>
      <c r="L4" s="194"/>
      <c r="M4" s="194"/>
      <c r="N4" s="194"/>
      <c r="O4" s="194"/>
      <c r="Q4" s="194"/>
      <c r="R4" s="194"/>
      <c r="S4" s="194"/>
      <c r="T4" s="194"/>
      <c r="U4" s="194"/>
      <c r="V4" s="194"/>
      <c r="W4" s="194"/>
      <c r="X4" s="194"/>
      <c r="Y4" s="194"/>
      <c r="Z4" s="194"/>
      <c r="AA4" s="194"/>
      <c r="AB4" s="194"/>
      <c r="AC4" s="194"/>
    </row>
    <row r="5" spans="1:30" x14ac:dyDescent="0.25">
      <c r="A5" s="190"/>
      <c r="B5" s="49" t="str">
        <f t="shared" ref="B5:B11" si="3">B21</f>
        <v>GERENTE </v>
      </c>
      <c r="C5" s="190"/>
      <c r="D5" s="197">
        <v>2</v>
      </c>
      <c r="E5" s="197">
        <v>2</v>
      </c>
      <c r="F5" s="197">
        <v>2</v>
      </c>
      <c r="G5" s="197">
        <v>2</v>
      </c>
      <c r="H5" s="197">
        <v>2</v>
      </c>
      <c r="I5" s="197">
        <v>2</v>
      </c>
      <c r="J5" s="197">
        <v>2</v>
      </c>
      <c r="K5" s="197">
        <v>2</v>
      </c>
      <c r="L5" s="197">
        <v>2</v>
      </c>
      <c r="M5" s="197">
        <v>2</v>
      </c>
      <c r="N5" s="197">
        <v>2</v>
      </c>
      <c r="O5" s="197">
        <v>2</v>
      </c>
      <c r="P5" s="190"/>
      <c r="Q5" s="177">
        <f t="shared" ref="Q5:AB11" si="4">SUMIFS($D21:$F21,$D$20:$F$20,Q$1)*D5*(1+$D$18)</f>
        <v>57937.7304</v>
      </c>
      <c r="R5" s="177">
        <f t="shared" si="4"/>
        <v>57937.7304</v>
      </c>
      <c r="S5" s="177">
        <f t="shared" si="4"/>
        <v>57937.7304</v>
      </c>
      <c r="T5" s="177">
        <f t="shared" si="4"/>
        <v>57937.7304</v>
      </c>
      <c r="U5" s="177">
        <f t="shared" si="4"/>
        <v>57937.7304</v>
      </c>
      <c r="V5" s="177">
        <f t="shared" si="4"/>
        <v>57937.7304</v>
      </c>
      <c r="W5" s="177">
        <f t="shared" si="4"/>
        <v>57937.7304</v>
      </c>
      <c r="X5" s="177">
        <f t="shared" si="4"/>
        <v>57937.7304</v>
      </c>
      <c r="Y5" s="177">
        <f t="shared" si="4"/>
        <v>60313.1773464</v>
      </c>
      <c r="Z5" s="177">
        <f t="shared" si="4"/>
        <v>60313.1773464</v>
      </c>
      <c r="AA5" s="177">
        <f t="shared" si="4"/>
        <v>60313.1773464</v>
      </c>
      <c r="AB5" s="177">
        <f t="shared" si="4"/>
        <v>60313.1773464</v>
      </c>
      <c r="AC5" s="199">
        <f t="shared" ref="AC5:AC11" si="5">SUM(Q5:AB5)</f>
        <v>704754.55258559994</v>
      </c>
      <c r="AD5" s="190"/>
    </row>
    <row r="6" spans="1:30" x14ac:dyDescent="0.25">
      <c r="A6" s="190"/>
      <c r="B6" s="49" t="str">
        <f t="shared" si="3"/>
        <v>ASSESSOR DE DIRETORIA IV </v>
      </c>
      <c r="C6" s="190"/>
      <c r="D6" s="197">
        <v>1</v>
      </c>
      <c r="E6" s="197">
        <v>1</v>
      </c>
      <c r="F6" s="197">
        <v>1</v>
      </c>
      <c r="G6" s="197">
        <v>1</v>
      </c>
      <c r="H6" s="197">
        <v>1</v>
      </c>
      <c r="I6" s="197">
        <v>1</v>
      </c>
      <c r="J6" s="197">
        <v>1</v>
      </c>
      <c r="K6" s="197">
        <v>1</v>
      </c>
      <c r="L6" s="197">
        <v>1</v>
      </c>
      <c r="M6" s="197">
        <v>1</v>
      </c>
      <c r="N6" s="197">
        <v>1</v>
      </c>
      <c r="O6" s="197">
        <v>1</v>
      </c>
      <c r="P6" s="190"/>
      <c r="Q6" s="177">
        <f t="shared" si="4"/>
        <v>28442.15856</v>
      </c>
      <c r="R6" s="177">
        <f t="shared" si="4"/>
        <v>28442.15856</v>
      </c>
      <c r="S6" s="177">
        <f t="shared" si="4"/>
        <v>28442.15856</v>
      </c>
      <c r="T6" s="177">
        <f t="shared" si="4"/>
        <v>28442.15856</v>
      </c>
      <c r="U6" s="177">
        <f t="shared" si="4"/>
        <v>28442.15856</v>
      </c>
      <c r="V6" s="177">
        <f t="shared" si="4"/>
        <v>28442.15856</v>
      </c>
      <c r="W6" s="177">
        <f t="shared" si="4"/>
        <v>28442.15856</v>
      </c>
      <c r="X6" s="177">
        <f t="shared" si="4"/>
        <v>28442.15856</v>
      </c>
      <c r="Y6" s="177">
        <f t="shared" si="4"/>
        <v>29608.28706096</v>
      </c>
      <c r="Z6" s="177">
        <f t="shared" si="4"/>
        <v>29608.28706096</v>
      </c>
      <c r="AA6" s="177">
        <f t="shared" si="4"/>
        <v>29608.28706096</v>
      </c>
      <c r="AB6" s="177">
        <f t="shared" si="4"/>
        <v>29608.28706096</v>
      </c>
      <c r="AC6" s="199">
        <f t="shared" si="5"/>
        <v>345970.41672384006</v>
      </c>
      <c r="AD6" s="190"/>
    </row>
    <row r="7" spans="1:30" x14ac:dyDescent="0.25">
      <c r="A7" s="190"/>
      <c r="B7" s="49" t="str">
        <f t="shared" si="3"/>
        <v>ASSESSOR DE DIRETORIA III </v>
      </c>
      <c r="C7" s="190"/>
      <c r="D7" s="206">
        <v>2</v>
      </c>
      <c r="E7" s="206">
        <v>2</v>
      </c>
      <c r="F7" s="206">
        <v>2</v>
      </c>
      <c r="G7" s="206">
        <v>2</v>
      </c>
      <c r="H7" s="206">
        <v>2</v>
      </c>
      <c r="I7" s="206">
        <v>2</v>
      </c>
      <c r="J7" s="206">
        <v>2</v>
      </c>
      <c r="K7" s="206">
        <v>2</v>
      </c>
      <c r="L7" s="206">
        <v>2</v>
      </c>
      <c r="M7" s="206">
        <v>2</v>
      </c>
      <c r="N7" s="206">
        <v>2</v>
      </c>
      <c r="O7" s="206">
        <v>2</v>
      </c>
      <c r="P7" s="190"/>
      <c r="Q7" s="177">
        <f t="shared" si="4"/>
        <v>47403.597600000008</v>
      </c>
      <c r="R7" s="177">
        <f t="shared" si="4"/>
        <v>47403.597600000008</v>
      </c>
      <c r="S7" s="177">
        <f t="shared" si="4"/>
        <v>47403.597600000008</v>
      </c>
      <c r="T7" s="177">
        <f t="shared" si="4"/>
        <v>47403.597600000008</v>
      </c>
      <c r="U7" s="177">
        <f t="shared" si="4"/>
        <v>47403.597600000008</v>
      </c>
      <c r="V7" s="177">
        <f t="shared" si="4"/>
        <v>47403.597600000008</v>
      </c>
      <c r="W7" s="177">
        <f t="shared" si="4"/>
        <v>47403.597600000008</v>
      </c>
      <c r="X7" s="177">
        <f t="shared" si="4"/>
        <v>47403.597600000008</v>
      </c>
      <c r="Y7" s="177">
        <f t="shared" si="4"/>
        <v>49347.145101600006</v>
      </c>
      <c r="Z7" s="177">
        <f t="shared" si="4"/>
        <v>49347.145101600006</v>
      </c>
      <c r="AA7" s="177">
        <f t="shared" si="4"/>
        <v>49347.145101600006</v>
      </c>
      <c r="AB7" s="177">
        <f t="shared" si="4"/>
        <v>49347.145101600006</v>
      </c>
      <c r="AC7" s="199">
        <f t="shared" si="5"/>
        <v>576617.36120639998</v>
      </c>
      <c r="AD7" s="190"/>
    </row>
    <row r="8" spans="1:30" x14ac:dyDescent="0.25">
      <c r="A8" s="190"/>
      <c r="B8" s="49" t="str">
        <f t="shared" si="3"/>
        <v>ASSESSOR DE DIRETORIA II </v>
      </c>
      <c r="C8" s="190"/>
      <c r="D8" s="197">
        <v>2</v>
      </c>
      <c r="E8" s="197">
        <v>2</v>
      </c>
      <c r="F8" s="197">
        <v>2</v>
      </c>
      <c r="G8" s="197">
        <v>2</v>
      </c>
      <c r="H8" s="197">
        <v>2</v>
      </c>
      <c r="I8" s="197">
        <v>2</v>
      </c>
      <c r="J8" s="197">
        <v>2</v>
      </c>
      <c r="K8" s="197">
        <v>2</v>
      </c>
      <c r="L8" s="197">
        <v>2</v>
      </c>
      <c r="M8" s="197">
        <v>2</v>
      </c>
      <c r="N8" s="197">
        <v>2</v>
      </c>
      <c r="O8" s="197">
        <v>2</v>
      </c>
      <c r="P8" s="190"/>
      <c r="Q8" s="177">
        <f t="shared" si="4"/>
        <v>37571.740320000004</v>
      </c>
      <c r="R8" s="177">
        <f t="shared" si="4"/>
        <v>37571.740320000004</v>
      </c>
      <c r="S8" s="177">
        <f t="shared" si="4"/>
        <v>37571.740320000004</v>
      </c>
      <c r="T8" s="177">
        <f t="shared" si="4"/>
        <v>37571.740320000004</v>
      </c>
      <c r="U8" s="177">
        <f t="shared" si="4"/>
        <v>37571.740320000004</v>
      </c>
      <c r="V8" s="177">
        <f t="shared" si="4"/>
        <v>37571.740320000004</v>
      </c>
      <c r="W8" s="177">
        <f t="shared" si="4"/>
        <v>37571.740320000004</v>
      </c>
      <c r="X8" s="177">
        <f t="shared" si="4"/>
        <v>37571.740320000004</v>
      </c>
      <c r="Y8" s="177">
        <f t="shared" si="4"/>
        <v>39112.181673120002</v>
      </c>
      <c r="Z8" s="177">
        <f t="shared" si="4"/>
        <v>39112.181673120002</v>
      </c>
      <c r="AA8" s="177">
        <f t="shared" si="4"/>
        <v>39112.181673120002</v>
      </c>
      <c r="AB8" s="177">
        <f t="shared" si="4"/>
        <v>39112.181673120002</v>
      </c>
      <c r="AC8" s="199">
        <f t="shared" si="5"/>
        <v>457022.64925248007</v>
      </c>
      <c r="AD8" s="190"/>
    </row>
    <row r="9" spans="1:30" x14ac:dyDescent="0.25">
      <c r="A9" s="190"/>
      <c r="B9" s="49" t="str">
        <f t="shared" si="3"/>
        <v>ASSESSOR DE DIRETORIA I </v>
      </c>
      <c r="C9" s="190"/>
      <c r="D9" s="204">
        <v>6</v>
      </c>
      <c r="E9" s="204">
        <v>6</v>
      </c>
      <c r="F9" s="204">
        <v>6</v>
      </c>
      <c r="G9" s="204">
        <v>6</v>
      </c>
      <c r="H9" s="204">
        <v>6</v>
      </c>
      <c r="I9" s="204">
        <v>6</v>
      </c>
      <c r="J9" s="204">
        <v>6</v>
      </c>
      <c r="K9" s="204">
        <v>6</v>
      </c>
      <c r="L9" s="204">
        <v>6</v>
      </c>
      <c r="M9" s="204">
        <v>6</v>
      </c>
      <c r="N9" s="204">
        <v>6</v>
      </c>
      <c r="O9" s="204">
        <v>6</v>
      </c>
      <c r="P9" s="190"/>
      <c r="Q9" s="177">
        <f t="shared" si="4"/>
        <v>91646.955360000022</v>
      </c>
      <c r="R9" s="177">
        <f t="shared" si="4"/>
        <v>91646.955360000022</v>
      </c>
      <c r="S9" s="177">
        <f t="shared" si="4"/>
        <v>91646.955360000022</v>
      </c>
      <c r="T9" s="177">
        <f t="shared" si="4"/>
        <v>91646.955360000022</v>
      </c>
      <c r="U9" s="177">
        <f t="shared" si="4"/>
        <v>91646.955360000022</v>
      </c>
      <c r="V9" s="177">
        <f t="shared" si="4"/>
        <v>91646.955360000022</v>
      </c>
      <c r="W9" s="177">
        <f t="shared" si="4"/>
        <v>91646.955360000022</v>
      </c>
      <c r="X9" s="177">
        <f t="shared" si="4"/>
        <v>91646.955360000022</v>
      </c>
      <c r="Y9" s="177">
        <f t="shared" si="4"/>
        <v>95404.480529760011</v>
      </c>
      <c r="Z9" s="177">
        <f t="shared" si="4"/>
        <v>95404.480529760011</v>
      </c>
      <c r="AA9" s="177">
        <f t="shared" si="4"/>
        <v>95404.480529760011</v>
      </c>
      <c r="AB9" s="177">
        <f t="shared" si="4"/>
        <v>95404.480529760011</v>
      </c>
      <c r="AC9" s="199">
        <f t="shared" si="5"/>
        <v>1114793.5649990402</v>
      </c>
      <c r="AD9" s="190"/>
    </row>
    <row r="10" spans="1:30" x14ac:dyDescent="0.25">
      <c r="A10" s="190"/>
      <c r="B10" s="49" t="str">
        <f t="shared" si="3"/>
        <v>ASSESSOR DE DIRETORIA JR. </v>
      </c>
      <c r="C10" s="190"/>
      <c r="D10" s="197">
        <v>1</v>
      </c>
      <c r="E10" s="197">
        <v>1</v>
      </c>
      <c r="F10" s="197">
        <v>1</v>
      </c>
      <c r="G10" s="197">
        <v>1</v>
      </c>
      <c r="H10" s="197">
        <v>1</v>
      </c>
      <c r="I10" s="197">
        <v>1</v>
      </c>
      <c r="J10" s="197">
        <v>1</v>
      </c>
      <c r="K10" s="197">
        <v>1</v>
      </c>
      <c r="L10" s="197">
        <v>1</v>
      </c>
      <c r="M10" s="197">
        <v>1</v>
      </c>
      <c r="N10" s="197">
        <v>1</v>
      </c>
      <c r="O10" s="197">
        <v>1</v>
      </c>
      <c r="P10" s="190"/>
      <c r="Q10" s="177">
        <f t="shared" si="4"/>
        <v>12289.821600000001</v>
      </c>
      <c r="R10" s="177">
        <f t="shared" si="4"/>
        <v>12289.821600000001</v>
      </c>
      <c r="S10" s="177">
        <f t="shared" si="4"/>
        <v>12289.821600000001</v>
      </c>
      <c r="T10" s="177">
        <f t="shared" si="4"/>
        <v>12289.821600000001</v>
      </c>
      <c r="U10" s="177">
        <f t="shared" si="4"/>
        <v>12289.821600000001</v>
      </c>
      <c r="V10" s="177">
        <f t="shared" si="4"/>
        <v>12289.821600000001</v>
      </c>
      <c r="W10" s="177">
        <f t="shared" si="4"/>
        <v>12289.821600000001</v>
      </c>
      <c r="X10" s="177">
        <f t="shared" si="4"/>
        <v>12289.821600000001</v>
      </c>
      <c r="Y10" s="177">
        <f t="shared" si="4"/>
        <v>12793.704285600001</v>
      </c>
      <c r="Z10" s="177">
        <f t="shared" si="4"/>
        <v>12793.704285600001</v>
      </c>
      <c r="AA10" s="177">
        <f t="shared" si="4"/>
        <v>12793.704285600001</v>
      </c>
      <c r="AB10" s="177">
        <f t="shared" si="4"/>
        <v>12793.704285600001</v>
      </c>
      <c r="AC10" s="199">
        <f t="shared" si="5"/>
        <v>149493.38994239998</v>
      </c>
      <c r="AD10" s="190"/>
    </row>
    <row r="11" spans="1:30" x14ac:dyDescent="0.25">
      <c r="A11" s="190"/>
      <c r="B11" s="49" t="str">
        <f t="shared" si="3"/>
        <v>ASSESSOR ADMINISTRATIVO </v>
      </c>
      <c r="C11" s="190"/>
      <c r="D11" s="197">
        <v>2</v>
      </c>
      <c r="E11" s="197">
        <v>2</v>
      </c>
      <c r="F11" s="197">
        <v>2</v>
      </c>
      <c r="G11" s="197">
        <v>2</v>
      </c>
      <c r="H11" s="197">
        <v>2</v>
      </c>
      <c r="I11" s="197">
        <v>2</v>
      </c>
      <c r="J11" s="197">
        <v>2</v>
      </c>
      <c r="K11" s="197">
        <v>2</v>
      </c>
      <c r="L11" s="197">
        <v>2</v>
      </c>
      <c r="M11" s="197">
        <v>2</v>
      </c>
      <c r="N11" s="197">
        <v>2</v>
      </c>
      <c r="O11" s="197">
        <v>2</v>
      </c>
      <c r="P11" s="190"/>
      <c r="Q11" s="177">
        <f t="shared" si="4"/>
        <v>20014.852320000002</v>
      </c>
      <c r="R11" s="177">
        <f t="shared" si="4"/>
        <v>20014.852320000002</v>
      </c>
      <c r="S11" s="177">
        <f t="shared" si="4"/>
        <v>20014.852320000002</v>
      </c>
      <c r="T11" s="177">
        <f t="shared" si="4"/>
        <v>20014.852320000002</v>
      </c>
      <c r="U11" s="177">
        <f t="shared" si="4"/>
        <v>20014.852320000002</v>
      </c>
      <c r="V11" s="177">
        <f t="shared" si="4"/>
        <v>20014.852320000002</v>
      </c>
      <c r="W11" s="177">
        <f t="shared" si="4"/>
        <v>20014.852320000002</v>
      </c>
      <c r="X11" s="177">
        <f t="shared" si="4"/>
        <v>20014.852320000002</v>
      </c>
      <c r="Y11" s="177">
        <f t="shared" si="4"/>
        <v>20835.46126512</v>
      </c>
      <c r="Z11" s="177">
        <f t="shared" si="4"/>
        <v>20835.46126512</v>
      </c>
      <c r="AA11" s="177">
        <f t="shared" si="4"/>
        <v>20835.46126512</v>
      </c>
      <c r="AB11" s="177">
        <f t="shared" si="4"/>
        <v>20835.46126512</v>
      </c>
      <c r="AC11" s="199">
        <f t="shared" si="5"/>
        <v>243460.66362048005</v>
      </c>
      <c r="AD11" s="190"/>
    </row>
    <row r="12" spans="1:30" ht="6" customHeight="1" x14ac:dyDescent="0.25"/>
    <row r="13" spans="1:30" x14ac:dyDescent="0.25">
      <c r="A13" s="190"/>
      <c r="B13" s="196" t="s">
        <v>350</v>
      </c>
      <c r="C13" s="190"/>
      <c r="D13" s="198">
        <f t="shared" ref="D13:O13" si="6">SUM(D5:D12)</f>
        <v>16</v>
      </c>
      <c r="E13" s="198">
        <f t="shared" si="6"/>
        <v>16</v>
      </c>
      <c r="F13" s="198">
        <f t="shared" si="6"/>
        <v>16</v>
      </c>
      <c r="G13" s="198">
        <f t="shared" si="6"/>
        <v>16</v>
      </c>
      <c r="H13" s="198">
        <f t="shared" si="6"/>
        <v>16</v>
      </c>
      <c r="I13" s="198">
        <f t="shared" si="6"/>
        <v>16</v>
      </c>
      <c r="J13" s="198">
        <f t="shared" si="6"/>
        <v>16</v>
      </c>
      <c r="K13" s="198">
        <f t="shared" si="6"/>
        <v>16</v>
      </c>
      <c r="L13" s="198">
        <f t="shared" si="6"/>
        <v>16</v>
      </c>
      <c r="M13" s="198">
        <f t="shared" si="6"/>
        <v>16</v>
      </c>
      <c r="N13" s="198">
        <f t="shared" si="6"/>
        <v>16</v>
      </c>
      <c r="O13" s="198">
        <f t="shared" si="6"/>
        <v>16</v>
      </c>
      <c r="P13" s="190"/>
      <c r="Q13" s="198">
        <f t="shared" ref="Q13:AC13" si="7">SUM(Q5:Q12)</f>
        <v>295306.85616000002</v>
      </c>
      <c r="R13" s="198">
        <f t="shared" si="7"/>
        <v>295306.85616000002</v>
      </c>
      <c r="S13" s="198">
        <f t="shared" si="7"/>
        <v>295306.85616000002</v>
      </c>
      <c r="T13" s="198">
        <f t="shared" si="7"/>
        <v>295306.85616000002</v>
      </c>
      <c r="U13" s="198">
        <f t="shared" si="7"/>
        <v>295306.85616000002</v>
      </c>
      <c r="V13" s="198">
        <f t="shared" si="7"/>
        <v>295306.85616000002</v>
      </c>
      <c r="W13" s="198">
        <f t="shared" si="7"/>
        <v>295306.85616000002</v>
      </c>
      <c r="X13" s="198">
        <f t="shared" si="7"/>
        <v>295306.85616000002</v>
      </c>
      <c r="Y13" s="198">
        <f t="shared" si="7"/>
        <v>307414.43726256007</v>
      </c>
      <c r="Z13" s="198">
        <f t="shared" si="7"/>
        <v>307414.43726256007</v>
      </c>
      <c r="AA13" s="198">
        <f t="shared" si="7"/>
        <v>307414.43726256007</v>
      </c>
      <c r="AB13" s="198">
        <f t="shared" si="7"/>
        <v>307414.43726256007</v>
      </c>
      <c r="AC13" s="198">
        <f t="shared" si="7"/>
        <v>3592112.5983302402</v>
      </c>
      <c r="AD13" s="190"/>
    </row>
    <row r="14" spans="1:30" x14ac:dyDescent="0.25">
      <c r="A14" s="190"/>
      <c r="C14" s="190"/>
      <c r="D14" s="190"/>
      <c r="E14" s="190"/>
      <c r="F14" s="190"/>
      <c r="G14" s="190"/>
      <c r="H14" s="190"/>
      <c r="I14" s="190"/>
      <c r="J14" s="190"/>
      <c r="K14" s="190"/>
      <c r="L14" s="190"/>
      <c r="M14" s="190"/>
      <c r="N14" s="190"/>
      <c r="O14" s="190"/>
      <c r="P14" s="190"/>
      <c r="AD14" s="190"/>
    </row>
    <row r="15" spans="1:30" x14ac:dyDescent="0.25">
      <c r="A15" s="189"/>
      <c r="C15" s="189"/>
      <c r="P15" s="189"/>
      <c r="AD15" s="189"/>
    </row>
    <row r="16" spans="1:30" x14ac:dyDescent="0.25">
      <c r="B16" s="103" t="s">
        <v>351</v>
      </c>
      <c r="D16" s="203">
        <v>5.5E-2</v>
      </c>
      <c r="S16" t="s">
        <v>352</v>
      </c>
      <c r="T16" s="177">
        <v>2000</v>
      </c>
    </row>
    <row r="17" spans="2:29" x14ac:dyDescent="0.25">
      <c r="B17" s="103" t="s">
        <v>353</v>
      </c>
      <c r="D17" s="203">
        <v>4.1000000000000002E-2</v>
      </c>
      <c r="S17" t="s">
        <v>354</v>
      </c>
      <c r="T17" s="177">
        <v>3</v>
      </c>
      <c r="AC17" s="188">
        <f t="shared" ref="AC17:AC23" si="8">AC5/O5</f>
        <v>352377.27629279997</v>
      </c>
    </row>
    <row r="18" spans="2:29" x14ac:dyDescent="0.25">
      <c r="B18" s="103" t="s">
        <v>355</v>
      </c>
      <c r="D18" s="203">
        <v>0.6</v>
      </c>
      <c r="S18" t="s">
        <v>349</v>
      </c>
      <c r="T18" s="177">
        <f>T16*(1+40%)*T17*12</f>
        <v>100800</v>
      </c>
      <c r="AC18" s="188">
        <f t="shared" si="8"/>
        <v>345970.41672384006</v>
      </c>
    </row>
    <row r="19" spans="2:29" x14ac:dyDescent="0.25">
      <c r="Q19" s="177">
        <v>240000</v>
      </c>
      <c r="AB19">
        <v>2</v>
      </c>
      <c r="AC19" s="188">
        <f t="shared" si="8"/>
        <v>288308.68060319999</v>
      </c>
    </row>
    <row r="20" spans="2:29" x14ac:dyDescent="0.25">
      <c r="B20" s="193" t="s">
        <v>348</v>
      </c>
      <c r="D20" s="193" t="s">
        <v>356</v>
      </c>
      <c r="E20" s="193" t="s">
        <v>346</v>
      </c>
      <c r="F20" s="193" t="s">
        <v>347</v>
      </c>
      <c r="Q20" s="191">
        <f>1-Q19/Q13</f>
        <v>0.18728605518740227</v>
      </c>
      <c r="AB20">
        <v>1</v>
      </c>
      <c r="AC20" s="188">
        <f t="shared" si="8"/>
        <v>228511.32462624004</v>
      </c>
    </row>
    <row r="21" spans="2:29" x14ac:dyDescent="0.25">
      <c r="B21" s="194" t="s">
        <v>357</v>
      </c>
      <c r="D21" s="195">
        <v>17161.650000000001</v>
      </c>
      <c r="E21" s="195">
        <f t="shared" ref="E21:E27" si="9">D21*$D$16+D21</f>
        <v>18105.54075</v>
      </c>
      <c r="F21" s="195">
        <f t="shared" ref="F21:F27" si="10">E21*$D$17+E21</f>
        <v>18847.867920749999</v>
      </c>
      <c r="I21" s="188"/>
      <c r="S21" t="s">
        <v>72</v>
      </c>
      <c r="T21" s="188">
        <v>23000</v>
      </c>
      <c r="U21" s="188">
        <f>T21*3*12*140%</f>
        <v>1159200</v>
      </c>
      <c r="AB21">
        <v>1</v>
      </c>
      <c r="AC21" s="188">
        <f t="shared" si="8"/>
        <v>185798.92749984004</v>
      </c>
    </row>
    <row r="22" spans="2:29" x14ac:dyDescent="0.25">
      <c r="B22" s="194" t="s">
        <v>358</v>
      </c>
      <c r="D22" s="195">
        <v>16849.62</v>
      </c>
      <c r="E22" s="195">
        <f t="shared" si="9"/>
        <v>17776.349099999999</v>
      </c>
      <c r="F22" s="195">
        <f t="shared" si="10"/>
        <v>18505.179413099999</v>
      </c>
      <c r="N22" s="197">
        <v>2</v>
      </c>
      <c r="S22" t="s">
        <v>359</v>
      </c>
      <c r="T22" s="188">
        <v>3000</v>
      </c>
      <c r="U22" s="188">
        <f>T22*3*13</f>
        <v>117000</v>
      </c>
      <c r="AC22" s="188">
        <f t="shared" si="8"/>
        <v>149493.38994239998</v>
      </c>
    </row>
    <row r="23" spans="2:29" x14ac:dyDescent="0.25">
      <c r="B23" s="194" t="s">
        <v>360</v>
      </c>
      <c r="D23" s="195">
        <v>14041.35</v>
      </c>
      <c r="E23" s="195">
        <f t="shared" si="9"/>
        <v>14813.624250000001</v>
      </c>
      <c r="F23" s="195">
        <f t="shared" si="10"/>
        <v>15420.98284425</v>
      </c>
      <c r="N23" s="197">
        <v>1</v>
      </c>
      <c r="S23" t="s">
        <v>74</v>
      </c>
      <c r="T23" s="188">
        <v>5425.71</v>
      </c>
      <c r="U23" s="188">
        <f>T23*7*13</f>
        <v>493739.61</v>
      </c>
      <c r="AB23">
        <v>1</v>
      </c>
      <c r="AC23" s="188">
        <f t="shared" si="8"/>
        <v>121730.33181024002</v>
      </c>
    </row>
    <row r="24" spans="2:29" x14ac:dyDescent="0.25">
      <c r="B24" s="194" t="s">
        <v>361</v>
      </c>
      <c r="D24" s="195">
        <v>11129.07</v>
      </c>
      <c r="E24" s="195">
        <f t="shared" si="9"/>
        <v>11741.16885</v>
      </c>
      <c r="F24" s="195">
        <f t="shared" si="10"/>
        <v>12222.556772849999</v>
      </c>
      <c r="N24" s="204">
        <v>2</v>
      </c>
      <c r="U24" s="188">
        <f>SUM(U22:U23)</f>
        <v>610739.61</v>
      </c>
    </row>
    <row r="25" spans="2:29" x14ac:dyDescent="0.25">
      <c r="B25" s="194" t="s">
        <v>362</v>
      </c>
      <c r="D25" s="195">
        <v>9048.8700000000008</v>
      </c>
      <c r="E25" s="195">
        <f t="shared" si="9"/>
        <v>9546.5578500000011</v>
      </c>
      <c r="F25" s="195">
        <f t="shared" si="10"/>
        <v>9937.9667218500017</v>
      </c>
      <c r="N25" s="197">
        <v>2</v>
      </c>
      <c r="Q25" s="188"/>
      <c r="AC25" s="188">
        <f>AB17*AC17+AB18*AC18+AB19*AC19+AB20*AC20+AB21*AC21+AB22*AC22+AB23*AC23</f>
        <v>1112657.9451427201</v>
      </c>
    </row>
    <row r="26" spans="2:29" x14ac:dyDescent="0.25">
      <c r="B26" s="194" t="s">
        <v>363</v>
      </c>
      <c r="D26" s="195">
        <v>7280.7</v>
      </c>
      <c r="E26" s="195">
        <f t="shared" si="9"/>
        <v>7681.1385</v>
      </c>
      <c r="F26" s="195">
        <f t="shared" si="10"/>
        <v>7996.0651785</v>
      </c>
      <c r="N26" s="204">
        <v>6</v>
      </c>
    </row>
    <row r="27" spans="2:29" x14ac:dyDescent="0.25">
      <c r="B27" s="194" t="s">
        <v>364</v>
      </c>
      <c r="D27" s="195">
        <v>5928.57</v>
      </c>
      <c r="E27" s="195">
        <f t="shared" si="9"/>
        <v>6254.6413499999999</v>
      </c>
      <c r="F27" s="195">
        <f t="shared" si="10"/>
        <v>6511.0816453500001</v>
      </c>
      <c r="N27" s="197">
        <v>1</v>
      </c>
    </row>
    <row r="28" spans="2:29" x14ac:dyDescent="0.25">
      <c r="N28" s="197">
        <v>2</v>
      </c>
    </row>
    <row r="34" spans="1:30" x14ac:dyDescent="0.25">
      <c r="A34" s="188"/>
      <c r="C34" s="188"/>
      <c r="D34" s="188"/>
      <c r="P34" s="188"/>
      <c r="AD34" s="188"/>
    </row>
    <row r="35" spans="1:30" x14ac:dyDescent="0.25">
      <c r="A35" s="188"/>
      <c r="C35" s="188"/>
      <c r="D35" s="188"/>
      <c r="P35" s="188"/>
      <c r="AD35" s="188"/>
    </row>
    <row r="36" spans="1:30" x14ac:dyDescent="0.25">
      <c r="A36" s="188"/>
      <c r="C36" s="188"/>
      <c r="D36" s="188"/>
      <c r="P36" s="188"/>
      <c r="AD36" s="188"/>
    </row>
    <row r="37" spans="1:30" x14ac:dyDescent="0.25">
      <c r="A37" s="188"/>
      <c r="C37" s="188"/>
      <c r="D37" s="188"/>
      <c r="P37" s="188"/>
      <c r="AD37" s="188"/>
    </row>
    <row r="38" spans="1:30" x14ac:dyDescent="0.25">
      <c r="A38" s="188"/>
      <c r="C38" s="188"/>
      <c r="P38" s="188"/>
      <c r="AD38" s="188"/>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K14"/>
  <sheetViews>
    <sheetView showGridLines="0" zoomScaleNormal="100" workbookViewId="0">
      <pane xSplit="2" ySplit="2" topLeftCell="C4" activePane="bottomRight" state="frozen"/>
      <selection pane="topRight" activeCell="C1" sqref="C1"/>
      <selection pane="bottomLeft" activeCell="A3" sqref="A3"/>
      <selection pane="bottomRight" activeCell="I10" sqref="I10"/>
    </sheetView>
  </sheetViews>
  <sheetFormatPr defaultColWidth="9.28515625" defaultRowHeight="15" customHeight="1" x14ac:dyDescent="0.25"/>
  <cols>
    <col min="1" max="1" width="1.28515625" style="65" customWidth="1"/>
    <col min="2" max="2" width="35" style="60" customWidth="1"/>
    <col min="3" max="4" width="14.28515625" style="60" customWidth="1"/>
    <col min="5" max="5" width="11.7109375" style="60" customWidth="1"/>
    <col min="6" max="6" width="13.28515625" style="60" customWidth="1"/>
    <col min="7" max="7" width="15.85546875" style="60" customWidth="1"/>
    <col min="8" max="8" width="61.28515625" style="60" customWidth="1"/>
    <col min="9" max="9" width="42.5703125" style="60" customWidth="1"/>
    <col min="10" max="10" width="39.5703125" style="60" bestFit="1" customWidth="1"/>
    <col min="11" max="11" width="74.5703125" style="60" customWidth="1"/>
    <col min="12" max="16384" width="9.28515625" style="60"/>
  </cols>
  <sheetData>
    <row r="1" spans="2:11" x14ac:dyDescent="0.25">
      <c r="E1" s="66" t="s">
        <v>365</v>
      </c>
      <c r="F1" s="66" t="s">
        <v>365</v>
      </c>
      <c r="G1" s="226" t="s">
        <v>323</v>
      </c>
    </row>
    <row r="2" spans="2:11" ht="15.75" thickBot="1" x14ac:dyDescent="0.3">
      <c r="B2" s="61" t="s">
        <v>366</v>
      </c>
      <c r="C2" s="61" t="s">
        <v>367</v>
      </c>
      <c r="D2" s="61" t="s">
        <v>368</v>
      </c>
      <c r="E2" s="61" t="s">
        <v>369</v>
      </c>
      <c r="F2" s="61" t="s">
        <v>370</v>
      </c>
      <c r="G2" s="61"/>
      <c r="H2" s="61" t="s">
        <v>371</v>
      </c>
      <c r="I2" s="61" t="s">
        <v>372</v>
      </c>
      <c r="J2" s="61" t="s">
        <v>373</v>
      </c>
      <c r="K2" s="61" t="s">
        <v>374</v>
      </c>
    </row>
    <row r="3" spans="2:11" ht="30" x14ac:dyDescent="0.25">
      <c r="B3" s="62" t="s">
        <v>375</v>
      </c>
      <c r="C3" s="64">
        <v>45658</v>
      </c>
      <c r="D3" s="64">
        <v>45991</v>
      </c>
      <c r="E3" s="157">
        <v>10000</v>
      </c>
      <c r="F3" s="157">
        <v>0</v>
      </c>
      <c r="G3" s="157">
        <v>0</v>
      </c>
      <c r="H3" s="63" t="s">
        <v>376</v>
      </c>
      <c r="I3" s="63" t="s">
        <v>377</v>
      </c>
      <c r="J3" s="124"/>
      <c r="K3" s="124"/>
    </row>
    <row r="4" spans="2:11" ht="30" x14ac:dyDescent="0.25">
      <c r="B4" s="62" t="s">
        <v>378</v>
      </c>
      <c r="C4" s="64">
        <v>45658</v>
      </c>
      <c r="D4" s="64">
        <v>45991</v>
      </c>
      <c r="E4" s="157">
        <v>5000</v>
      </c>
      <c r="F4" s="157">
        <v>0</v>
      </c>
      <c r="G4" s="157">
        <v>0</v>
      </c>
      <c r="H4" s="63" t="s">
        <v>379</v>
      </c>
      <c r="I4" s="63" t="s">
        <v>380</v>
      </c>
      <c r="J4" s="124"/>
      <c r="K4" s="124"/>
    </row>
    <row r="5" spans="2:11" ht="30" x14ac:dyDescent="0.25">
      <c r="B5" s="62" t="s">
        <v>381</v>
      </c>
      <c r="C5" s="64">
        <v>45658</v>
      </c>
      <c r="D5" s="64">
        <v>45991</v>
      </c>
      <c r="E5" s="157">
        <v>2000</v>
      </c>
      <c r="F5" s="157">
        <v>0</v>
      </c>
      <c r="G5" s="157">
        <v>0</v>
      </c>
      <c r="H5" s="63" t="s">
        <v>382</v>
      </c>
      <c r="I5" s="63" t="s">
        <v>383</v>
      </c>
      <c r="J5" s="124"/>
      <c r="K5" s="124"/>
    </row>
    <row r="6" spans="2:11" ht="30" x14ac:dyDescent="0.25">
      <c r="B6" s="62" t="s">
        <v>384</v>
      </c>
      <c r="C6" s="64">
        <v>46023</v>
      </c>
      <c r="D6" s="64">
        <v>46356</v>
      </c>
      <c r="E6" s="208">
        <v>0</v>
      </c>
      <c r="F6" s="157">
        <v>3000</v>
      </c>
      <c r="G6" s="157">
        <v>0</v>
      </c>
      <c r="H6" s="63" t="s">
        <v>385</v>
      </c>
      <c r="I6" s="63" t="s">
        <v>386</v>
      </c>
      <c r="J6" s="124"/>
      <c r="K6" s="124"/>
    </row>
    <row r="7" spans="2:11" ht="45" x14ac:dyDescent="0.25">
      <c r="B7" s="62" t="s">
        <v>387</v>
      </c>
      <c r="C7" s="64">
        <v>46023</v>
      </c>
      <c r="D7" s="64">
        <v>46356</v>
      </c>
      <c r="E7" s="207">
        <v>0</v>
      </c>
      <c r="F7" s="157">
        <v>10000</v>
      </c>
      <c r="G7" s="157">
        <v>0</v>
      </c>
      <c r="H7" s="63" t="s">
        <v>388</v>
      </c>
      <c r="I7" s="63" t="s">
        <v>389</v>
      </c>
      <c r="J7" s="124"/>
      <c r="K7" s="124"/>
    </row>
    <row r="8" spans="2:11" x14ac:dyDescent="0.25">
      <c r="B8" s="62"/>
      <c r="C8" s="64"/>
      <c r="D8" s="316" t="s">
        <v>390</v>
      </c>
      <c r="E8" s="317"/>
      <c r="F8" s="209">
        <f>SUM(E3:F7)</f>
        <v>30000</v>
      </c>
      <c r="G8" s="209">
        <v>0</v>
      </c>
      <c r="H8" s="63"/>
      <c r="I8" s="63"/>
      <c r="J8" s="124"/>
      <c r="K8" s="124"/>
    </row>
    <row r="9" spans="2:11" ht="15.75" thickBot="1" x14ac:dyDescent="0.3">
      <c r="B9" s="318" t="s">
        <v>323</v>
      </c>
      <c r="C9" s="319"/>
      <c r="D9" s="319"/>
      <c r="E9" s="319"/>
      <c r="F9" s="319"/>
      <c r="G9" s="319"/>
      <c r="H9" s="319"/>
      <c r="I9" s="320"/>
      <c r="J9" s="124"/>
      <c r="K9" s="124"/>
    </row>
    <row r="10" spans="2:11" ht="90" x14ac:dyDescent="0.25">
      <c r="B10" s="257" t="s">
        <v>391</v>
      </c>
      <c r="C10" s="258"/>
      <c r="D10" s="258"/>
      <c r="E10" s="259"/>
      <c r="F10" s="260">
        <v>10000</v>
      </c>
      <c r="G10" s="261">
        <v>18000</v>
      </c>
      <c r="H10" s="262" t="s">
        <v>388</v>
      </c>
      <c r="I10" s="263" t="s">
        <v>392</v>
      </c>
      <c r="J10" s="124"/>
      <c r="K10" s="124"/>
    </row>
    <row r="11" spans="2:11" ht="30.75" thickBot="1" x14ac:dyDescent="0.3">
      <c r="B11" s="264" t="s">
        <v>393</v>
      </c>
      <c r="C11" s="265">
        <v>46023</v>
      </c>
      <c r="D11" s="265">
        <v>46356</v>
      </c>
      <c r="E11" s="266"/>
      <c r="F11" s="267">
        <v>12000</v>
      </c>
      <c r="G11" s="268">
        <v>12000</v>
      </c>
      <c r="H11" s="269" t="s">
        <v>385</v>
      </c>
      <c r="I11" s="270" t="s">
        <v>386</v>
      </c>
    </row>
    <row r="12" spans="2:11" ht="15" customHeight="1" x14ac:dyDescent="0.25">
      <c r="E12" s="316" t="s">
        <v>390</v>
      </c>
      <c r="F12" s="317"/>
      <c r="G12" s="271">
        <f>SUM(G10:G11)</f>
        <v>30000</v>
      </c>
    </row>
    <row r="14" spans="2:11" ht="180" customHeight="1" x14ac:dyDescent="0.25">
      <c r="B14" s="321" t="s">
        <v>394</v>
      </c>
      <c r="C14" s="321"/>
      <c r="D14" s="321"/>
      <c r="E14" s="321"/>
      <c r="F14" s="321"/>
      <c r="G14" s="321"/>
    </row>
  </sheetData>
  <mergeCells count="4">
    <mergeCell ref="D8:E8"/>
    <mergeCell ref="B9:I9"/>
    <mergeCell ref="B14:G14"/>
    <mergeCell ref="E12:F12"/>
  </mergeCells>
  <conditionalFormatting sqref="B14:G14">
    <cfRule type="cellIs" dxfId="15" priority="1" operator="lessThan">
      <formula>0</formula>
    </cfRule>
  </conditionalFormatting>
  <pageMargins left="0.511811024" right="0.511811024" top="0.78740157499999996" bottom="0.78740157499999996" header="0.31496062000000002" footer="0.31496062000000002"/>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M19"/>
  <sheetViews>
    <sheetView showGridLines="0" zoomScaleNormal="100" workbookViewId="0">
      <pane xSplit="2" ySplit="2" topLeftCell="C3" activePane="bottomRight" state="frozen"/>
      <selection pane="topRight" activeCell="C1" sqref="C1"/>
      <selection pane="bottomLeft" activeCell="A3" sqref="A3"/>
      <selection pane="bottomRight" activeCell="I7" sqref="I7"/>
    </sheetView>
  </sheetViews>
  <sheetFormatPr defaultColWidth="9.28515625" defaultRowHeight="15" outlineLevelCol="1" x14ac:dyDescent="0.25"/>
  <cols>
    <col min="1" max="1" width="1.28515625" style="65" customWidth="1"/>
    <col min="2" max="2" width="54.5703125" style="60" bestFit="1" customWidth="1"/>
    <col min="3" max="3" width="10.7109375" style="60" customWidth="1"/>
    <col min="4" max="4" width="10.5703125" style="60" customWidth="1"/>
    <col min="5" max="5" width="16" style="60" customWidth="1"/>
    <col min="6" max="6" width="16" style="60" hidden="1" customWidth="1" outlineLevel="1"/>
    <col min="7" max="7" width="16" style="60" customWidth="1" collapsed="1"/>
    <col min="8" max="8" width="16.28515625" style="60" customWidth="1" outlineLevel="1"/>
    <col min="9" max="9" width="43.7109375" style="60" customWidth="1" outlineLevel="1"/>
    <col min="10" max="10" width="43.7109375" style="60" customWidth="1"/>
    <col min="11" max="11" width="55.28515625" style="60" customWidth="1"/>
    <col min="12" max="12" width="43.7109375" style="60" customWidth="1"/>
    <col min="13" max="13" width="47.42578125" style="60" customWidth="1"/>
    <col min="14" max="16384" width="9.28515625" style="60"/>
  </cols>
  <sheetData>
    <row r="1" spans="2:13" ht="15.75" thickBot="1" x14ac:dyDescent="0.3">
      <c r="E1" s="66" t="s">
        <v>365</v>
      </c>
      <c r="F1" s="66" t="s">
        <v>365</v>
      </c>
      <c r="G1" s="66" t="s">
        <v>365</v>
      </c>
      <c r="H1" s="66" t="s">
        <v>365</v>
      </c>
    </row>
    <row r="2" spans="2:13" ht="15.75" thickBot="1" x14ac:dyDescent="0.3">
      <c r="B2" s="61" t="s">
        <v>395</v>
      </c>
      <c r="C2" s="61" t="s">
        <v>367</v>
      </c>
      <c r="D2" s="61" t="s">
        <v>368</v>
      </c>
      <c r="E2" s="61" t="s">
        <v>369</v>
      </c>
      <c r="F2" s="226" t="s">
        <v>396</v>
      </c>
      <c r="G2" s="61" t="s">
        <v>370</v>
      </c>
      <c r="H2" s="226" t="s">
        <v>323</v>
      </c>
      <c r="I2" s="226" t="s">
        <v>323</v>
      </c>
      <c r="J2" s="61" t="s">
        <v>371</v>
      </c>
      <c r="K2" s="61" t="s">
        <v>372</v>
      </c>
      <c r="L2" s="61" t="s">
        <v>373</v>
      </c>
      <c r="M2" s="61" t="s">
        <v>374</v>
      </c>
    </row>
    <row r="3" spans="2:13" ht="45" x14ac:dyDescent="0.25">
      <c r="B3" s="62" t="s">
        <v>397</v>
      </c>
      <c r="C3" s="64">
        <v>45658</v>
      </c>
      <c r="D3" s="64">
        <v>46387</v>
      </c>
      <c r="E3" s="125">
        <v>557</v>
      </c>
      <c r="F3" s="240">
        <v>853.86060999999995</v>
      </c>
      <c r="G3" s="125">
        <f>E3*1.03</f>
        <v>573.71</v>
      </c>
      <c r="H3" s="240">
        <v>1389.9443999999999</v>
      </c>
      <c r="I3" s="247" t="s">
        <v>398</v>
      </c>
      <c r="J3" s="63" t="s">
        <v>399</v>
      </c>
      <c r="K3" s="63" t="s">
        <v>400</v>
      </c>
      <c r="L3" s="124"/>
      <c r="M3" s="124"/>
    </row>
    <row r="4" spans="2:13" ht="45" x14ac:dyDescent="0.25">
      <c r="B4" s="62" t="s">
        <v>89</v>
      </c>
      <c r="C4" s="64">
        <v>45658</v>
      </c>
      <c r="D4" s="64">
        <v>46387</v>
      </c>
      <c r="E4" s="125">
        <v>592</v>
      </c>
      <c r="F4" s="240">
        <v>562.38106000000005</v>
      </c>
      <c r="G4" s="125">
        <f>E4*1.03</f>
        <v>609.76</v>
      </c>
      <c r="H4" s="240">
        <v>591.62487999999996</v>
      </c>
      <c r="I4" s="247" t="s">
        <v>401</v>
      </c>
      <c r="J4" s="63" t="s">
        <v>401</v>
      </c>
      <c r="K4" s="63" t="s">
        <v>402</v>
      </c>
      <c r="L4" s="124"/>
      <c r="M4" s="124"/>
    </row>
    <row r="5" spans="2:13" ht="90" x14ac:dyDescent="0.25">
      <c r="B5" s="62" t="s">
        <v>403</v>
      </c>
      <c r="C5" s="64">
        <v>45658</v>
      </c>
      <c r="D5" s="64">
        <v>46387</v>
      </c>
      <c r="E5" s="125">
        <f>5000*12*0.85*0.5+100000*0.1</f>
        <v>35500</v>
      </c>
      <c r="F5" s="240">
        <v>35500</v>
      </c>
      <c r="G5" s="125">
        <f>E5*1.03</f>
        <v>36565</v>
      </c>
      <c r="H5" s="240">
        <v>72000</v>
      </c>
      <c r="I5" s="247" t="s">
        <v>404</v>
      </c>
      <c r="J5" s="63" t="s">
        <v>405</v>
      </c>
      <c r="K5" s="63" t="s">
        <v>406</v>
      </c>
      <c r="L5" s="124"/>
      <c r="M5" s="124"/>
    </row>
    <row r="7" spans="2:13" ht="56.25" customHeight="1" x14ac:dyDescent="0.25">
      <c r="B7" s="314" t="s">
        <v>407</v>
      </c>
      <c r="C7" s="314"/>
      <c r="D7" s="314"/>
      <c r="E7" s="314"/>
      <c r="F7" s="314"/>
      <c r="G7" s="314"/>
      <c r="H7" s="314"/>
    </row>
    <row r="11" spans="2:13" x14ac:dyDescent="0.25">
      <c r="I11" s="244"/>
      <c r="J11" s="244"/>
      <c r="K11" s="244"/>
    </row>
    <row r="12" spans="2:13" x14ac:dyDescent="0.25">
      <c r="K12" s="245"/>
    </row>
    <row r="19" spans="8:8" x14ac:dyDescent="0.25">
      <c r="H19" s="246"/>
    </row>
  </sheetData>
  <mergeCells count="1">
    <mergeCell ref="B7:H7"/>
  </mergeCells>
  <conditionalFormatting sqref="B7:H7">
    <cfRule type="cellIs" dxfId="14" priority="1" operator="lessThan">
      <formula>0</formula>
    </cfRule>
  </conditionalFormatting>
  <pageMargins left="0.511811024" right="0.511811024" top="0.78740157499999996" bottom="0.78740157499999996" header="0.31496062000000002" footer="0.31496062000000002"/>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B1:N13"/>
  <sheetViews>
    <sheetView showGridLines="0" workbookViewId="0">
      <pane xSplit="2" ySplit="2" topLeftCell="C6" activePane="bottomRight" state="frozen"/>
      <selection pane="topRight" activeCell="C1" sqref="C1"/>
      <selection pane="bottomLeft" activeCell="A3" sqref="A3"/>
      <selection pane="bottomRight" activeCell="M6" sqref="M6:N6"/>
    </sheetView>
  </sheetViews>
  <sheetFormatPr defaultColWidth="9.28515625" defaultRowHeight="15" outlineLevelCol="1" x14ac:dyDescent="0.25"/>
  <cols>
    <col min="1" max="1" width="1.28515625" style="65" customWidth="1"/>
    <col min="2" max="2" width="30.7109375" style="65" bestFit="1" customWidth="1"/>
    <col min="3" max="3" width="68" style="65" customWidth="1"/>
    <col min="4" max="4" width="23.28515625" style="65" bestFit="1" customWidth="1"/>
    <col min="5" max="5" width="16.5703125" style="65" customWidth="1"/>
    <col min="6" max="7" width="11.7109375" style="65" customWidth="1"/>
    <col min="8" max="8" width="11.7109375" style="65" customWidth="1" outlineLevel="1"/>
    <col min="9" max="9" width="36.42578125" style="65" customWidth="1" outlineLevel="1"/>
    <col min="10" max="13" width="9.28515625" style="65"/>
    <col min="14" max="14" width="10.28515625" style="65" bestFit="1" customWidth="1"/>
    <col min="15" max="16384" width="9.28515625" style="65"/>
  </cols>
  <sheetData>
    <row r="1" spans="2:14" ht="15.75" thickBot="1" x14ac:dyDescent="0.3">
      <c r="B1" s="2"/>
      <c r="C1" s="2"/>
      <c r="D1" s="2"/>
      <c r="E1" s="2"/>
    </row>
    <row r="2" spans="2:14" ht="30.75" thickBot="1" x14ac:dyDescent="0.3">
      <c r="B2" s="67" t="s">
        <v>408</v>
      </c>
      <c r="C2" s="67" t="s">
        <v>371</v>
      </c>
      <c r="D2" s="67" t="s">
        <v>409</v>
      </c>
      <c r="E2" s="67" t="s">
        <v>410</v>
      </c>
      <c r="F2" s="61" t="s">
        <v>369</v>
      </c>
      <c r="G2" s="61" t="s">
        <v>370</v>
      </c>
      <c r="H2" s="226" t="s">
        <v>323</v>
      </c>
      <c r="I2" s="227" t="s">
        <v>11</v>
      </c>
    </row>
    <row r="3" spans="2:14" ht="105" x14ac:dyDescent="0.25">
      <c r="B3" s="158" t="s">
        <v>411</v>
      </c>
      <c r="C3" s="159" t="s">
        <v>412</v>
      </c>
      <c r="D3" s="160" t="s">
        <v>413</v>
      </c>
      <c r="E3" s="126" t="s">
        <v>414</v>
      </c>
      <c r="F3" s="168">
        <v>0.25</v>
      </c>
      <c r="G3" s="168">
        <v>0.22500000000000001</v>
      </c>
      <c r="H3" s="228">
        <v>0.22</v>
      </c>
      <c r="I3" s="229" t="s">
        <v>415</v>
      </c>
    </row>
    <row r="4" spans="2:14" ht="150" x14ac:dyDescent="0.25">
      <c r="B4" s="158" t="s">
        <v>416</v>
      </c>
      <c r="C4" s="162" t="s">
        <v>417</v>
      </c>
      <c r="D4" s="160" t="s">
        <v>413</v>
      </c>
      <c r="E4" s="126" t="s">
        <v>414</v>
      </c>
      <c r="F4" s="168">
        <v>0.34</v>
      </c>
      <c r="G4" s="168">
        <v>0.3</v>
      </c>
      <c r="H4" s="230">
        <v>0.28999999999999998</v>
      </c>
      <c r="I4" s="231" t="s">
        <v>418</v>
      </c>
    </row>
    <row r="5" spans="2:14" ht="165" x14ac:dyDescent="0.25">
      <c r="B5" s="62" t="s">
        <v>419</v>
      </c>
      <c r="C5" s="162" t="s">
        <v>420</v>
      </c>
      <c r="D5" s="160" t="s">
        <v>413</v>
      </c>
      <c r="E5" s="126" t="s">
        <v>414</v>
      </c>
      <c r="F5" s="168">
        <v>0.115</v>
      </c>
      <c r="G5" s="168">
        <v>0.115</v>
      </c>
      <c r="H5" s="228">
        <v>0.115</v>
      </c>
      <c r="I5" s="229" t="s">
        <v>421</v>
      </c>
    </row>
    <row r="6" spans="2:14" ht="315" x14ac:dyDescent="0.25">
      <c r="B6" s="62" t="s">
        <v>422</v>
      </c>
      <c r="C6" s="162" t="s">
        <v>423</v>
      </c>
      <c r="D6" s="160" t="s">
        <v>413</v>
      </c>
      <c r="E6" s="126" t="s">
        <v>414</v>
      </c>
      <c r="F6" s="168">
        <v>0.13500000000000001</v>
      </c>
      <c r="G6" s="168">
        <v>0.13500000000000001</v>
      </c>
      <c r="H6" s="230">
        <v>0.13500000000000001</v>
      </c>
      <c r="I6" s="231" t="s">
        <v>424</v>
      </c>
      <c r="N6" s="312"/>
    </row>
    <row r="7" spans="2:14" ht="120" x14ac:dyDescent="0.25">
      <c r="B7" s="68" t="s">
        <v>425</v>
      </c>
      <c r="C7" s="162" t="s">
        <v>426</v>
      </c>
      <c r="D7" s="160" t="s">
        <v>427</v>
      </c>
      <c r="E7" s="126" t="s">
        <v>414</v>
      </c>
      <c r="F7" s="161">
        <v>1</v>
      </c>
      <c r="G7" s="161">
        <v>1</v>
      </c>
      <c r="H7" s="228">
        <v>1</v>
      </c>
      <c r="I7" s="229" t="s">
        <v>428</v>
      </c>
    </row>
    <row r="8" spans="2:14" ht="75" x14ac:dyDescent="0.25">
      <c r="B8" s="68" t="s">
        <v>429</v>
      </c>
      <c r="C8" s="163" t="s">
        <v>430</v>
      </c>
      <c r="D8" s="160" t="s">
        <v>427</v>
      </c>
      <c r="E8" s="126" t="s">
        <v>414</v>
      </c>
      <c r="F8" s="165">
        <v>4</v>
      </c>
      <c r="G8" s="164">
        <v>4</v>
      </c>
      <c r="H8" s="232">
        <v>4</v>
      </c>
      <c r="I8" s="231" t="s">
        <v>428</v>
      </c>
    </row>
    <row r="9" spans="2:14" ht="90" x14ac:dyDescent="0.25">
      <c r="B9" s="158" t="s">
        <v>431</v>
      </c>
      <c r="C9" s="162" t="s">
        <v>432</v>
      </c>
      <c r="D9" s="160"/>
      <c r="E9" s="126" t="s">
        <v>414</v>
      </c>
      <c r="F9" s="165">
        <v>8</v>
      </c>
      <c r="G9" s="165">
        <v>8</v>
      </c>
      <c r="H9" s="233">
        <v>8</v>
      </c>
      <c r="I9" s="229" t="s">
        <v>428</v>
      </c>
    </row>
    <row r="10" spans="2:14" ht="150" x14ac:dyDescent="0.25">
      <c r="B10" s="68" t="s">
        <v>433</v>
      </c>
      <c r="C10" s="256" t="s">
        <v>434</v>
      </c>
      <c r="D10" s="160" t="s">
        <v>427</v>
      </c>
      <c r="E10" s="126" t="s">
        <v>414</v>
      </c>
      <c r="F10" s="161">
        <v>1</v>
      </c>
      <c r="G10" s="161">
        <v>1</v>
      </c>
      <c r="H10" s="230">
        <v>1</v>
      </c>
      <c r="I10" s="231" t="s">
        <v>435</v>
      </c>
    </row>
    <row r="13" spans="2:14" ht="93.75" customHeight="1" x14ac:dyDescent="0.25">
      <c r="C13" s="314" t="s">
        <v>436</v>
      </c>
      <c r="D13" s="314"/>
      <c r="E13" s="314"/>
      <c r="F13" s="314"/>
      <c r="G13" s="314"/>
      <c r="H13" s="314"/>
    </row>
  </sheetData>
  <mergeCells count="1">
    <mergeCell ref="C13:H13"/>
  </mergeCells>
  <conditionalFormatting sqref="C13:H13">
    <cfRule type="cellIs" dxfId="13" priority="1" operator="lessThan">
      <formula>0</formula>
    </cfRule>
  </conditionalFormatting>
  <pageMargins left="0.511811024" right="0.511811024" top="0.78740157499999996" bottom="0.78740157499999996" header="0.31496062000000002" footer="0.31496062000000002"/>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78E6-E4A3-49E0-B00E-EA2F976F5107}">
  <sheetPr>
    <tabColor rgb="FFFFC000"/>
  </sheetPr>
  <dimension ref="B3:O113"/>
  <sheetViews>
    <sheetView showGridLines="0" workbookViewId="0"/>
  </sheetViews>
  <sheetFormatPr defaultRowHeight="15" outlineLevelRow="1" x14ac:dyDescent="0.25"/>
  <cols>
    <col min="2" max="2" width="39.5703125" customWidth="1"/>
    <col min="3" max="6" width="9.7109375" customWidth="1"/>
    <col min="7" max="7" width="34.28515625" customWidth="1"/>
    <col min="8" max="8" width="16.140625" bestFit="1" customWidth="1"/>
    <col min="9" max="9" width="10.7109375" bestFit="1" customWidth="1"/>
    <col min="11" max="11" width="37.28515625" bestFit="1" customWidth="1"/>
    <col min="12" max="13" width="9.28515625" style="169"/>
    <col min="14" max="14" width="6.42578125" style="169" bestFit="1" customWidth="1"/>
  </cols>
  <sheetData>
    <row r="3" spans="5:15" x14ac:dyDescent="0.25">
      <c r="E3" s="65"/>
      <c r="F3" s="65"/>
      <c r="G3" s="65"/>
      <c r="H3" s="65"/>
      <c r="I3" s="65"/>
      <c r="J3" s="65"/>
      <c r="K3" s="65"/>
    </row>
    <row r="4" spans="5:15" x14ac:dyDescent="0.25">
      <c r="E4" s="65"/>
      <c r="F4" s="65"/>
      <c r="G4" s="65"/>
      <c r="H4" s="65"/>
      <c r="I4" s="65"/>
      <c r="J4" s="65"/>
      <c r="K4" s="65"/>
    </row>
    <row r="5" spans="5:15" ht="18.75" x14ac:dyDescent="0.25">
      <c r="E5" s="65"/>
      <c r="F5" s="65"/>
      <c r="G5" s="172" t="s">
        <v>437</v>
      </c>
      <c r="H5" s="172"/>
      <c r="I5" s="172"/>
      <c r="J5" s="65"/>
      <c r="K5" s="172" t="s">
        <v>438</v>
      </c>
    </row>
    <row r="6" spans="5:15" hidden="1" outlineLevel="1" x14ac:dyDescent="0.25">
      <c r="E6" s="65"/>
      <c r="F6" s="65"/>
      <c r="G6" s="69" t="s">
        <v>439</v>
      </c>
      <c r="H6" s="90" t="s">
        <v>440</v>
      </c>
      <c r="I6" s="65"/>
      <c r="J6" s="65"/>
      <c r="K6" s="179" t="s">
        <v>441</v>
      </c>
      <c r="L6" s="179" t="s">
        <v>442</v>
      </c>
      <c r="M6" s="179" t="s">
        <v>163</v>
      </c>
      <c r="N6" s="180" t="s">
        <v>443</v>
      </c>
    </row>
    <row r="7" spans="5:15" hidden="1" outlineLevel="1" x14ac:dyDescent="0.25">
      <c r="E7" s="65"/>
      <c r="F7" s="65"/>
      <c r="G7" s="65" t="s">
        <v>375</v>
      </c>
      <c r="H7" s="174" t="s">
        <v>444</v>
      </c>
      <c r="I7" s="65"/>
      <c r="J7" s="65"/>
      <c r="K7" s="184" t="s">
        <v>13</v>
      </c>
      <c r="L7" s="185">
        <f>SUM(L8:L9)</f>
        <v>1299.8599999999999</v>
      </c>
      <c r="M7" s="185">
        <f>SUM(M8:M9)</f>
        <v>1149</v>
      </c>
      <c r="N7" s="186">
        <f>L7-M7</f>
        <v>150.8599999999999</v>
      </c>
    </row>
    <row r="8" spans="5:15" hidden="1" outlineLevel="1" x14ac:dyDescent="0.25">
      <c r="E8" s="65"/>
      <c r="F8" s="65"/>
      <c r="G8" s="65" t="s">
        <v>378</v>
      </c>
      <c r="H8" s="174" t="s">
        <v>444</v>
      </c>
      <c r="I8" s="65"/>
      <c r="J8" s="65"/>
      <c r="K8" s="107" t="s">
        <v>397</v>
      </c>
      <c r="L8" s="177">
        <v>882.67</v>
      </c>
      <c r="M8" s="177">
        <f>PRODUTOS!E3</f>
        <v>557</v>
      </c>
      <c r="N8" s="178">
        <f>L8-M8</f>
        <v>325.66999999999996</v>
      </c>
    </row>
    <row r="9" spans="5:15" hidden="1" outlineLevel="1" x14ac:dyDescent="0.25">
      <c r="E9" s="65"/>
      <c r="F9" s="65"/>
      <c r="G9" s="65" t="s">
        <v>381</v>
      </c>
      <c r="H9" s="174" t="s">
        <v>445</v>
      </c>
      <c r="I9" s="65"/>
      <c r="J9" s="65"/>
      <c r="K9" s="107" t="s">
        <v>89</v>
      </c>
      <c r="L9" s="177">
        <v>417.19</v>
      </c>
      <c r="M9" s="177">
        <f>PRODUTOS!E4</f>
        <v>592</v>
      </c>
      <c r="N9" s="178">
        <f>L9-M9</f>
        <v>-174.81</v>
      </c>
    </row>
    <row r="10" spans="5:15" ht="6.75" hidden="1" customHeight="1" outlineLevel="1" x14ac:dyDescent="0.25">
      <c r="E10" s="65"/>
      <c r="F10" s="65"/>
      <c r="G10" s="65"/>
      <c r="H10" s="65"/>
      <c r="I10" s="65"/>
      <c r="J10" s="65"/>
      <c r="L10" s="177"/>
      <c r="M10" s="177"/>
      <c r="N10" s="178"/>
    </row>
    <row r="11" spans="5:15" collapsed="1" x14ac:dyDescent="0.25">
      <c r="E11" s="65"/>
      <c r="F11" s="65"/>
      <c r="G11" s="69" t="s">
        <v>446</v>
      </c>
      <c r="H11" s="90" t="s">
        <v>447</v>
      </c>
      <c r="I11" s="90" t="s">
        <v>448</v>
      </c>
      <c r="J11" s="65"/>
      <c r="K11" s="176" t="s">
        <v>449</v>
      </c>
      <c r="L11" s="177">
        <v>6163</v>
      </c>
      <c r="M11" s="177">
        <f>(DRE!T68+DRE!T50+DRE!T45+DRE!T33)*-1</f>
        <v>6284</v>
      </c>
      <c r="N11" s="178">
        <f>L11-M11</f>
        <v>-121</v>
      </c>
    </row>
    <row r="12" spans="5:15" x14ac:dyDescent="0.25">
      <c r="E12" s="65"/>
      <c r="F12" s="65"/>
      <c r="G12" s="65" t="s">
        <v>450</v>
      </c>
      <c r="H12" s="171">
        <v>9000</v>
      </c>
      <c r="I12" s="249">
        <v>45991</v>
      </c>
      <c r="J12" s="65"/>
      <c r="K12" s="176" t="s">
        <v>451</v>
      </c>
      <c r="L12" s="177">
        <v>111839</v>
      </c>
      <c r="M12" s="177">
        <f>DRE!T114</f>
        <v>55250</v>
      </c>
      <c r="N12" s="178">
        <f>L12-M12</f>
        <v>56589</v>
      </c>
    </row>
    <row r="13" spans="5:15" x14ac:dyDescent="0.25">
      <c r="E13" s="65"/>
      <c r="F13" s="65"/>
      <c r="G13" s="65" t="s">
        <v>452</v>
      </c>
      <c r="H13" s="171">
        <v>25000</v>
      </c>
      <c r="I13" s="249">
        <v>45992</v>
      </c>
      <c r="J13" s="65"/>
      <c r="K13" s="176" t="s">
        <v>453</v>
      </c>
      <c r="L13" s="177">
        <v>37001</v>
      </c>
      <c r="M13" s="177">
        <f>DRE!T139</f>
        <v>10078</v>
      </c>
      <c r="N13" s="178">
        <f>L13-M13</f>
        <v>26923</v>
      </c>
    </row>
    <row r="14" spans="5:15" x14ac:dyDescent="0.25">
      <c r="E14" s="65"/>
      <c r="F14" s="65"/>
      <c r="G14" s="65" t="s">
        <v>454</v>
      </c>
      <c r="H14" s="235" t="s">
        <v>455</v>
      </c>
      <c r="I14" s="249">
        <v>46023</v>
      </c>
      <c r="J14" s="65"/>
      <c r="K14" s="181" t="s">
        <v>456</v>
      </c>
      <c r="L14" s="182">
        <v>69789</v>
      </c>
      <c r="M14" s="182">
        <f>DRE!T149</f>
        <v>39873.841999999997</v>
      </c>
      <c r="N14" s="183">
        <f>L14-M14</f>
        <v>29915.158000000003</v>
      </c>
    </row>
    <row r="15" spans="5:15" x14ac:dyDescent="0.25">
      <c r="E15" s="65"/>
      <c r="F15" s="65"/>
      <c r="G15" s="60" t="s">
        <v>457</v>
      </c>
      <c r="H15" s="235" t="s">
        <v>455</v>
      </c>
      <c r="I15" s="249">
        <v>46054</v>
      </c>
      <c r="J15" s="65"/>
      <c r="K15" s="234"/>
      <c r="L15" s="65"/>
      <c r="M15" s="65"/>
      <c r="N15" s="65"/>
      <c r="O15" s="65"/>
    </row>
    <row r="16" spans="5:15" x14ac:dyDescent="0.25">
      <c r="E16" s="65"/>
      <c r="F16" s="65"/>
      <c r="G16" s="65"/>
      <c r="H16" s="171"/>
      <c r="I16" s="175"/>
      <c r="J16" s="65"/>
      <c r="K16" s="234"/>
      <c r="L16" s="65"/>
      <c r="M16" s="65"/>
      <c r="N16" s="65"/>
      <c r="O16" s="65"/>
    </row>
    <row r="17" spans="2:15" x14ac:dyDescent="0.25">
      <c r="E17" s="65"/>
      <c r="F17" s="65"/>
      <c r="G17" s="65"/>
      <c r="H17" s="171"/>
      <c r="I17" s="175"/>
      <c r="J17" s="65"/>
      <c r="K17" s="234"/>
      <c r="L17" s="65"/>
      <c r="M17" s="65"/>
      <c r="N17" s="65"/>
      <c r="O17" s="65"/>
    </row>
    <row r="18" spans="2:15" x14ac:dyDescent="0.25">
      <c r="E18" s="65"/>
      <c r="F18" s="65"/>
      <c r="G18" s="65"/>
      <c r="H18" s="171"/>
      <c r="I18" s="175"/>
      <c r="J18" s="65"/>
      <c r="K18" s="234"/>
      <c r="L18" s="65"/>
      <c r="M18" s="65"/>
      <c r="N18" s="65"/>
      <c r="O18" s="65"/>
    </row>
    <row r="19" spans="2:15" x14ac:dyDescent="0.25">
      <c r="E19" s="65"/>
      <c r="F19" s="65"/>
      <c r="G19" s="65"/>
      <c r="H19" s="65"/>
      <c r="I19" s="65"/>
      <c r="J19" s="65"/>
      <c r="K19" s="65"/>
      <c r="L19" s="65"/>
      <c r="M19" s="65"/>
      <c r="N19" s="65"/>
      <c r="O19" s="65"/>
    </row>
    <row r="20" spans="2:15" ht="18.75" x14ac:dyDescent="0.25">
      <c r="E20" s="65"/>
      <c r="F20" s="65"/>
      <c r="G20" s="172" t="s">
        <v>458</v>
      </c>
      <c r="H20" s="172"/>
      <c r="I20" s="65"/>
      <c r="J20" s="65"/>
      <c r="K20" s="172" t="s">
        <v>459</v>
      </c>
    </row>
    <row r="21" spans="2:15" ht="18.75" x14ac:dyDescent="0.25">
      <c r="E21" s="65"/>
      <c r="F21" s="65"/>
      <c r="G21" s="172"/>
      <c r="H21" s="239">
        <v>2025</v>
      </c>
      <c r="I21" s="239">
        <v>2026</v>
      </c>
      <c r="J21" s="65"/>
      <c r="K21" s="172"/>
    </row>
    <row r="22" spans="2:15" x14ac:dyDescent="0.25">
      <c r="E22" s="65"/>
      <c r="F22" s="65"/>
      <c r="G22" s="65" t="s">
        <v>460</v>
      </c>
      <c r="H22" s="236">
        <v>11</v>
      </c>
      <c r="I22" s="236">
        <f>H25</f>
        <v>13</v>
      </c>
      <c r="J22" s="65"/>
      <c r="K22" s="173" t="s">
        <v>461</v>
      </c>
    </row>
    <row r="23" spans="2:15" x14ac:dyDescent="0.25">
      <c r="E23" s="65"/>
      <c r="F23" s="65"/>
      <c r="G23" s="65" t="s">
        <v>462</v>
      </c>
      <c r="H23" s="236">
        <v>2</v>
      </c>
      <c r="I23" s="236">
        <v>3</v>
      </c>
      <c r="J23" s="65"/>
      <c r="K23" s="173" t="s">
        <v>463</v>
      </c>
    </row>
    <row r="24" spans="2:15" x14ac:dyDescent="0.25">
      <c r="E24" s="65"/>
      <c r="F24" s="65"/>
      <c r="G24" s="65" t="s">
        <v>464</v>
      </c>
      <c r="H24" s="236">
        <v>0</v>
      </c>
      <c r="I24" s="236">
        <v>0</v>
      </c>
      <c r="J24" s="65"/>
      <c r="K24" s="173" t="s">
        <v>465</v>
      </c>
    </row>
    <row r="25" spans="2:15" x14ac:dyDescent="0.25">
      <c r="E25" s="65"/>
      <c r="F25" s="65"/>
      <c r="G25" s="187" t="s">
        <v>466</v>
      </c>
      <c r="H25" s="237">
        <f>SUM(H22:H24)</f>
        <v>13</v>
      </c>
      <c r="I25" s="237">
        <f>SUM(I22:I24)</f>
        <v>16</v>
      </c>
      <c r="J25" s="65"/>
      <c r="K25" s="173" t="s">
        <v>467</v>
      </c>
    </row>
    <row r="26" spans="2:15" ht="6" customHeight="1" x14ac:dyDescent="0.25">
      <c r="E26" s="65"/>
      <c r="F26" s="65"/>
      <c r="G26" s="65"/>
      <c r="H26" s="236"/>
      <c r="I26" s="236"/>
      <c r="J26" s="65"/>
      <c r="K26" s="65"/>
    </row>
    <row r="27" spans="2:15" x14ac:dyDescent="0.25">
      <c r="E27" s="65"/>
      <c r="F27" s="65"/>
      <c r="G27" s="69" t="s">
        <v>468</v>
      </c>
      <c r="H27" s="238">
        <v>14</v>
      </c>
      <c r="I27" s="238">
        <v>15</v>
      </c>
      <c r="J27" s="65"/>
      <c r="K27" s="65"/>
    </row>
    <row r="28" spans="2:15" x14ac:dyDescent="0.25">
      <c r="E28" s="65"/>
      <c r="F28" s="65"/>
      <c r="G28" s="65"/>
      <c r="H28" s="65"/>
      <c r="I28" s="65"/>
      <c r="J28" s="65"/>
      <c r="K28" s="65"/>
    </row>
    <row r="29" spans="2:15" x14ac:dyDescent="0.25">
      <c r="E29" s="65"/>
      <c r="F29" s="65"/>
      <c r="G29" s="65"/>
      <c r="H29" s="65"/>
      <c r="I29" s="65"/>
      <c r="J29" s="65"/>
      <c r="K29" s="65"/>
    </row>
    <row r="30" spans="2:15" x14ac:dyDescent="0.25">
      <c r="E30" s="65"/>
      <c r="F30" s="65"/>
      <c r="G30" s="65"/>
      <c r="H30" s="65"/>
      <c r="I30" s="65"/>
      <c r="J30" s="65"/>
      <c r="K30" s="65"/>
    </row>
    <row r="31" spans="2:15" x14ac:dyDescent="0.25">
      <c r="E31" s="65"/>
      <c r="F31" s="65"/>
      <c r="G31" s="65"/>
      <c r="H31" s="65"/>
      <c r="I31" s="65"/>
      <c r="J31" s="65"/>
      <c r="K31" s="65"/>
    </row>
    <row r="32" spans="2:15" x14ac:dyDescent="0.25">
      <c r="B32" s="49"/>
      <c r="C32" s="275"/>
      <c r="D32" s="275"/>
    </row>
    <row r="33" spans="2:4" ht="15.75" x14ac:dyDescent="0.25">
      <c r="B33" s="281" t="s">
        <v>469</v>
      </c>
      <c r="C33" s="282" t="s">
        <v>470</v>
      </c>
      <c r="D33" s="282" t="s">
        <v>471</v>
      </c>
    </row>
    <row r="34" spans="2:4" x14ac:dyDescent="0.25">
      <c r="B34" s="49"/>
      <c r="C34" s="275"/>
      <c r="D34" s="275"/>
    </row>
    <row r="35" spans="2:4" x14ac:dyDescent="0.25">
      <c r="B35" s="280" t="s">
        <v>472</v>
      </c>
      <c r="C35" s="284">
        <v>1015.4172600000001</v>
      </c>
      <c r="D35" s="284">
        <v>68829.240766600895</v>
      </c>
    </row>
    <row r="36" spans="2:4" x14ac:dyDescent="0.25">
      <c r="B36" s="277" t="s">
        <v>36</v>
      </c>
      <c r="C36" s="285">
        <v>53491.820000000007</v>
      </c>
      <c r="D36" s="285">
        <f>DRE!W32</f>
        <v>31861.009057585798</v>
      </c>
    </row>
    <row r="37" spans="2:4" x14ac:dyDescent="0.25">
      <c r="B37" s="278" t="s">
        <v>37</v>
      </c>
      <c r="C37" s="284">
        <v>-6322</v>
      </c>
      <c r="D37" s="284">
        <f>DRE!W33</f>
        <v>-2965.8500786641926</v>
      </c>
    </row>
    <row r="38" spans="2:4" x14ac:dyDescent="0.25">
      <c r="B38" s="278" t="s">
        <v>50</v>
      </c>
      <c r="C38" s="284">
        <v>-213.17999999999998</v>
      </c>
      <c r="D38" s="284">
        <v>-200.395242</v>
      </c>
    </row>
    <row r="39" spans="2:4" x14ac:dyDescent="0.25">
      <c r="B39" s="278" t="s">
        <v>56</v>
      </c>
      <c r="C39" s="284">
        <v>-138</v>
      </c>
      <c r="D39" s="284">
        <v>-143.44070400000001</v>
      </c>
    </row>
    <row r="40" spans="2:4" x14ac:dyDescent="0.25">
      <c r="B40" s="278" t="s">
        <v>65</v>
      </c>
      <c r="C40" s="284">
        <v>0</v>
      </c>
      <c r="D40" s="284">
        <v>0</v>
      </c>
    </row>
    <row r="41" spans="2:4" x14ac:dyDescent="0.25">
      <c r="B41" s="278" t="s">
        <v>71</v>
      </c>
      <c r="C41" s="284">
        <v>0</v>
      </c>
      <c r="D41" s="284">
        <v>-1534.7829734999998</v>
      </c>
    </row>
    <row r="42" spans="2:4" x14ac:dyDescent="0.25">
      <c r="B42" s="278" t="s">
        <v>75</v>
      </c>
      <c r="C42" s="284">
        <v>-610</v>
      </c>
      <c r="D42" s="284">
        <v>-1837.1873949999999</v>
      </c>
    </row>
    <row r="43" spans="2:4" x14ac:dyDescent="0.25">
      <c r="B43" s="278" t="s">
        <v>93</v>
      </c>
      <c r="C43" s="284">
        <v>0</v>
      </c>
      <c r="D43" s="284">
        <v>-14.447895000000001</v>
      </c>
    </row>
    <row r="44" spans="2:4" x14ac:dyDescent="0.25">
      <c r="B44" s="278" t="s">
        <v>102</v>
      </c>
      <c r="C44" s="284">
        <v>0</v>
      </c>
      <c r="D44" s="284">
        <v>-980.22196799999972</v>
      </c>
    </row>
    <row r="45" spans="2:4" x14ac:dyDescent="0.25">
      <c r="B45" s="278" t="s">
        <v>113</v>
      </c>
      <c r="C45" s="284">
        <v>0</v>
      </c>
      <c r="D45" s="284">
        <v>-1930.5956249999999</v>
      </c>
    </row>
    <row r="46" spans="2:4" x14ac:dyDescent="0.25">
      <c r="B46" s="278" t="s">
        <v>123</v>
      </c>
      <c r="C46" s="284">
        <v>60775.000000000007</v>
      </c>
      <c r="D46" s="284">
        <v>41467.92229124999</v>
      </c>
    </row>
    <row r="47" spans="2:4" x14ac:dyDescent="0.25">
      <c r="B47" s="278" t="s">
        <v>132</v>
      </c>
      <c r="C47" s="284">
        <v>0</v>
      </c>
      <c r="D47" s="284">
        <v>0</v>
      </c>
    </row>
    <row r="48" spans="2:4" x14ac:dyDescent="0.25">
      <c r="B48" s="278" t="s">
        <v>140</v>
      </c>
      <c r="C48" s="284">
        <v>0</v>
      </c>
      <c r="D48" s="284">
        <v>8.6475000000000007E-3</v>
      </c>
    </row>
    <row r="49" spans="2:4" x14ac:dyDescent="0.25">
      <c r="B49" s="277" t="s">
        <v>149</v>
      </c>
      <c r="C49" s="285">
        <v>54507.237260000009</v>
      </c>
      <c r="D49" s="285">
        <f>DRE!W138</f>
        <v>100690.24982418667</v>
      </c>
    </row>
    <row r="50" spans="2:4" x14ac:dyDescent="0.25">
      <c r="B50" s="278" t="s">
        <v>150</v>
      </c>
      <c r="C50" s="284">
        <v>10480</v>
      </c>
      <c r="D50" s="284">
        <f>DRE!W139</f>
        <v>33517.41865921735</v>
      </c>
    </row>
    <row r="51" spans="2:4" x14ac:dyDescent="0.25">
      <c r="B51" s="278" t="s">
        <v>153</v>
      </c>
      <c r="C51" s="284">
        <v>0</v>
      </c>
      <c r="D51" s="284">
        <v>0</v>
      </c>
    </row>
    <row r="52" spans="2:4" x14ac:dyDescent="0.25">
      <c r="B52" s="279" t="s">
        <v>159</v>
      </c>
      <c r="C52" s="286">
        <v>44027.237260000009</v>
      </c>
      <c r="D52" s="286">
        <f>DRE!W149</f>
        <v>67172.831164969321</v>
      </c>
    </row>
    <row r="54" spans="2:4" ht="3.75" customHeight="1" x14ac:dyDescent="0.25">
      <c r="B54" s="49"/>
      <c r="C54" s="275"/>
      <c r="D54" s="275"/>
    </row>
    <row r="55" spans="2:4" ht="15.75" x14ac:dyDescent="0.25">
      <c r="B55" s="281" t="s">
        <v>473</v>
      </c>
      <c r="C55" s="282" t="s">
        <v>470</v>
      </c>
      <c r="D55" s="282" t="s">
        <v>471</v>
      </c>
    </row>
    <row r="56" spans="2:4" ht="3.75" customHeight="1" x14ac:dyDescent="0.25">
      <c r="B56" s="49"/>
      <c r="C56" s="275"/>
      <c r="D56" s="275"/>
    </row>
    <row r="57" spans="2:4" x14ac:dyDescent="0.25">
      <c r="B57" s="132" t="s">
        <v>165</v>
      </c>
      <c r="C57" s="41">
        <v>64483</v>
      </c>
      <c r="D57" s="41">
        <v>83981</v>
      </c>
    </row>
    <row r="58" spans="2:4" x14ac:dyDescent="0.25">
      <c r="B58" s="129" t="s">
        <v>166</v>
      </c>
      <c r="C58" s="43">
        <v>37833</v>
      </c>
      <c r="D58" s="43">
        <v>73981</v>
      </c>
    </row>
    <row r="59" spans="2:4" x14ac:dyDescent="0.25">
      <c r="B59" s="131" t="s">
        <v>167</v>
      </c>
      <c r="C59" s="273">
        <v>1183</v>
      </c>
      <c r="D59" s="273">
        <v>591</v>
      </c>
    </row>
    <row r="60" spans="2:4" x14ac:dyDescent="0.25">
      <c r="B60" s="131" t="s">
        <v>169</v>
      </c>
      <c r="C60" s="273">
        <v>0</v>
      </c>
      <c r="D60" s="273">
        <v>1390</v>
      </c>
    </row>
    <row r="61" spans="2:4" x14ac:dyDescent="0.25">
      <c r="B61" s="131" t="s">
        <v>170</v>
      </c>
      <c r="C61" s="273">
        <v>36650</v>
      </c>
      <c r="D61" s="273">
        <v>72000</v>
      </c>
    </row>
    <row r="62" spans="2:4" x14ac:dyDescent="0.25">
      <c r="B62" s="131" t="s">
        <v>474</v>
      </c>
      <c r="C62" s="273">
        <v>0</v>
      </c>
      <c r="D62" s="273">
        <v>0</v>
      </c>
    </row>
    <row r="63" spans="2:4" x14ac:dyDescent="0.25">
      <c r="B63" s="122" t="s">
        <v>174</v>
      </c>
      <c r="C63" s="274">
        <v>0</v>
      </c>
      <c r="D63" s="274">
        <v>0</v>
      </c>
    </row>
    <row r="64" spans="2:4" x14ac:dyDescent="0.25">
      <c r="B64" s="122" t="s">
        <v>187</v>
      </c>
      <c r="C64" s="274">
        <v>26650</v>
      </c>
      <c r="D64" s="274">
        <v>10000</v>
      </c>
    </row>
    <row r="65" spans="2:4" x14ac:dyDescent="0.25">
      <c r="B65" s="122" t="s">
        <v>195</v>
      </c>
      <c r="C65" s="274">
        <v>0</v>
      </c>
      <c r="D65" s="274">
        <v>0</v>
      </c>
    </row>
    <row r="66" spans="2:4" x14ac:dyDescent="0.25">
      <c r="B66" s="132" t="s">
        <v>211</v>
      </c>
      <c r="C66" s="41">
        <v>99835.87950000001</v>
      </c>
      <c r="D66" s="41">
        <v>140073.61044799999</v>
      </c>
    </row>
    <row r="67" spans="2:4" x14ac:dyDescent="0.25">
      <c r="B67" s="129" t="s">
        <v>212</v>
      </c>
      <c r="C67" s="43">
        <v>19822.879500000003</v>
      </c>
      <c r="D67" s="43">
        <f>'FLUXO DE CAIXA'!FF48</f>
        <v>31328.768485914658</v>
      </c>
    </row>
    <row r="68" spans="2:4" x14ac:dyDescent="0.25">
      <c r="B68" s="131" t="s">
        <v>213</v>
      </c>
      <c r="C68" s="273">
        <v>6330</v>
      </c>
      <c r="D68" s="273">
        <f>'FLUXO DE CAIXA'!FF49</f>
        <v>5426.2944619146556</v>
      </c>
    </row>
    <row r="69" spans="2:4" x14ac:dyDescent="0.25">
      <c r="B69" s="131" t="s">
        <v>233</v>
      </c>
      <c r="C69" s="273">
        <v>693.77600000000007</v>
      </c>
      <c r="D69" s="273">
        <v>1516.924524</v>
      </c>
    </row>
    <row r="70" spans="2:4" x14ac:dyDescent="0.25">
      <c r="B70" s="131" t="s">
        <v>248</v>
      </c>
      <c r="C70" s="273">
        <v>1</v>
      </c>
      <c r="D70" s="273">
        <v>60</v>
      </c>
    </row>
    <row r="71" spans="2:4" x14ac:dyDescent="0.25">
      <c r="B71" s="131" t="s">
        <v>255</v>
      </c>
      <c r="C71" s="273">
        <v>364</v>
      </c>
      <c r="D71" s="273">
        <v>390</v>
      </c>
    </row>
    <row r="72" spans="2:4" x14ac:dyDescent="0.25">
      <c r="B72" s="131" t="s">
        <v>269</v>
      </c>
      <c r="C72" s="273">
        <v>12434.103500000001</v>
      </c>
      <c r="D72" s="273">
        <v>23935.549500000001</v>
      </c>
    </row>
    <row r="73" spans="2:4" x14ac:dyDescent="0.25">
      <c r="B73" s="122" t="s">
        <v>278</v>
      </c>
      <c r="C73" s="274">
        <v>0</v>
      </c>
      <c r="D73" s="274">
        <v>0</v>
      </c>
    </row>
    <row r="74" spans="2:4" x14ac:dyDescent="0.25">
      <c r="B74" s="122" t="s">
        <v>291</v>
      </c>
      <c r="C74" s="274">
        <v>40013</v>
      </c>
      <c r="D74" s="274">
        <v>60017</v>
      </c>
    </row>
    <row r="75" spans="2:4" x14ac:dyDescent="0.25">
      <c r="B75" s="122" t="s">
        <v>299</v>
      </c>
      <c r="C75" s="274">
        <v>40000</v>
      </c>
      <c r="D75" s="274">
        <v>50000</v>
      </c>
    </row>
    <row r="76" spans="2:4" ht="3" customHeight="1" x14ac:dyDescent="0.25">
      <c r="B76" s="49"/>
      <c r="C76" s="276"/>
      <c r="D76" s="276"/>
    </row>
    <row r="77" spans="2:4" x14ac:dyDescent="0.25">
      <c r="B77" s="42" t="s">
        <v>305</v>
      </c>
      <c r="C77" s="43">
        <v>-35352.87950000001</v>
      </c>
      <c r="D77" s="43">
        <f>'FLUXO DE CAIXA'!FF131</f>
        <v>-57364.768485914654</v>
      </c>
    </row>
    <row r="78" spans="2:4" ht="3" customHeight="1" x14ac:dyDescent="0.25">
      <c r="B78" s="49"/>
      <c r="C78" s="276"/>
      <c r="D78" s="276"/>
    </row>
    <row r="79" spans="2:4" x14ac:dyDescent="0.25">
      <c r="B79" s="106" t="s">
        <v>306</v>
      </c>
      <c r="C79" s="108">
        <v>42408.719999999972</v>
      </c>
      <c r="D79" s="108">
        <f>'FLUXO DE CAIXA'!FF133</f>
        <v>172711.42416</v>
      </c>
    </row>
    <row r="80" spans="2:4" x14ac:dyDescent="0.25">
      <c r="B80" s="106" t="s">
        <v>307</v>
      </c>
      <c r="C80" s="108">
        <v>7055.840499999962</v>
      </c>
      <c r="D80" s="108">
        <f>'FLUXO DE CAIXA'!FF134</f>
        <v>115346.65567408534</v>
      </c>
    </row>
    <row r="81" spans="2:14" x14ac:dyDescent="0.25">
      <c r="B81" s="49"/>
      <c r="C81" s="275"/>
      <c r="D81" s="275"/>
    </row>
    <row r="82" spans="2:14" x14ac:dyDescent="0.25">
      <c r="B82" s="49"/>
      <c r="C82" s="275"/>
      <c r="D82" s="275"/>
    </row>
    <row r="83" spans="2:14" ht="15" customHeight="1" x14ac:dyDescent="0.25">
      <c r="B83" s="49"/>
      <c r="C83" s="275"/>
      <c r="D83" s="275"/>
    </row>
    <row r="84" spans="2:14" ht="15.75" x14ac:dyDescent="0.25">
      <c r="B84" s="282" t="s">
        <v>475</v>
      </c>
      <c r="C84" s="322" t="s">
        <v>470</v>
      </c>
      <c r="D84" s="323"/>
      <c r="E84" s="322" t="s">
        <v>471</v>
      </c>
      <c r="F84" s="323"/>
    </row>
    <row r="85" spans="2:14" s="294" customFormat="1" ht="12.75" x14ac:dyDescent="0.2">
      <c r="C85" s="295" t="s">
        <v>365</v>
      </c>
      <c r="D85" s="295" t="s">
        <v>354</v>
      </c>
      <c r="E85" s="295" t="s">
        <v>365</v>
      </c>
      <c r="F85" s="295" t="s">
        <v>354</v>
      </c>
      <c r="L85" s="296"/>
      <c r="M85" s="296"/>
      <c r="N85" s="296"/>
    </row>
    <row r="86" spans="2:14" x14ac:dyDescent="0.25">
      <c r="B86" s="129" t="s">
        <v>476</v>
      </c>
      <c r="C86" s="287">
        <f>SUM(C87:C93)</f>
        <v>6326</v>
      </c>
      <c r="D86" s="289">
        <f>SUM(D87:D93)</f>
        <v>30</v>
      </c>
      <c r="E86" s="287">
        <f>SUM(E87:E93)</f>
        <v>5533.3125983302407</v>
      </c>
      <c r="F86" s="289">
        <f>SUM(F87:F93)</f>
        <v>32</v>
      </c>
    </row>
    <row r="87" spans="2:14" x14ac:dyDescent="0.25">
      <c r="B87" s="277" t="s">
        <v>325</v>
      </c>
      <c r="C87" s="41">
        <v>3579</v>
      </c>
      <c r="D87" s="290">
        <v>15</v>
      </c>
      <c r="E87" s="41">
        <f>'META PESSOAL'!CO4</f>
        <v>2479.4546531875203</v>
      </c>
      <c r="F87" s="292">
        <v>11</v>
      </c>
    </row>
    <row r="88" spans="2:14" x14ac:dyDescent="0.25">
      <c r="B88" s="131" t="s">
        <v>326</v>
      </c>
      <c r="C88" s="273"/>
      <c r="D88" s="291"/>
      <c r="E88" s="273">
        <f>'META PESSOAL'!CO5</f>
        <v>1112.6579451427201</v>
      </c>
      <c r="F88" s="293">
        <v>5</v>
      </c>
      <c r="H88" s="188"/>
      <c r="J88" s="188"/>
    </row>
    <row r="89" spans="2:14" x14ac:dyDescent="0.25">
      <c r="B89" s="131" t="s">
        <v>327</v>
      </c>
      <c r="C89" s="273"/>
      <c r="D89" s="291"/>
      <c r="E89" s="273"/>
      <c r="F89" s="293"/>
    </row>
    <row r="90" spans="2:14" x14ac:dyDescent="0.25">
      <c r="B90" s="131" t="s">
        <v>477</v>
      </c>
      <c r="C90" s="273">
        <v>680</v>
      </c>
      <c r="D90" s="291">
        <v>7</v>
      </c>
      <c r="E90" s="273">
        <f>'META PESSOAL'!CO7</f>
        <v>680</v>
      </c>
      <c r="F90" s="293">
        <v>7</v>
      </c>
    </row>
    <row r="91" spans="2:14" x14ac:dyDescent="0.25">
      <c r="B91" s="277" t="s">
        <v>329</v>
      </c>
      <c r="C91" s="41">
        <v>146</v>
      </c>
      <c r="D91" s="290">
        <v>3</v>
      </c>
      <c r="E91" s="41">
        <f>'META PESSOAL'!CO8</f>
        <v>146</v>
      </c>
      <c r="F91" s="292">
        <v>3</v>
      </c>
    </row>
    <row r="92" spans="2:14" x14ac:dyDescent="0.25">
      <c r="B92" s="277" t="s">
        <v>330</v>
      </c>
      <c r="C92" s="41">
        <v>1833</v>
      </c>
      <c r="D92" s="290">
        <v>3</v>
      </c>
      <c r="E92" s="41">
        <f>'META PESSOAL'!CO9</f>
        <v>1000</v>
      </c>
      <c r="F92" s="292">
        <v>3</v>
      </c>
    </row>
    <row r="93" spans="2:14" x14ac:dyDescent="0.25">
      <c r="B93" s="131" t="s">
        <v>334</v>
      </c>
      <c r="C93" s="273">
        <v>88</v>
      </c>
      <c r="D93" s="291">
        <v>2</v>
      </c>
      <c r="E93" s="273">
        <v>115.20000000000002</v>
      </c>
      <c r="F93" s="293">
        <v>3</v>
      </c>
      <c r="H93" s="188"/>
      <c r="J93" s="188"/>
    </row>
    <row r="94" spans="2:14" x14ac:dyDescent="0.25">
      <c r="B94" s="129" t="s">
        <v>341</v>
      </c>
      <c r="C94" s="287"/>
      <c r="D94" s="289">
        <f>D87+D92</f>
        <v>18</v>
      </c>
      <c r="E94" s="288"/>
      <c r="F94" s="289">
        <f>F87+F92</f>
        <v>14</v>
      </c>
    </row>
    <row r="96" spans="2:14" x14ac:dyDescent="0.25">
      <c r="B96" s="49"/>
      <c r="C96" s="275"/>
      <c r="D96" s="275"/>
    </row>
    <row r="97" spans="2:4" ht="15.75" x14ac:dyDescent="0.25">
      <c r="B97" s="282" t="s">
        <v>478</v>
      </c>
      <c r="C97" s="282" t="s">
        <v>470</v>
      </c>
      <c r="D97" s="282" t="s">
        <v>471</v>
      </c>
    </row>
    <row r="98" spans="2:4" x14ac:dyDescent="0.25">
      <c r="B98" s="49"/>
      <c r="C98" s="275"/>
      <c r="D98" s="275"/>
    </row>
    <row r="99" spans="2:4" x14ac:dyDescent="0.25">
      <c r="B99" s="278" t="s">
        <v>397</v>
      </c>
      <c r="C99" s="284">
        <v>573.71</v>
      </c>
      <c r="D99" s="284">
        <v>1389.9443999999999</v>
      </c>
    </row>
    <row r="100" spans="2:4" x14ac:dyDescent="0.25">
      <c r="B100" s="278" t="s">
        <v>89</v>
      </c>
      <c r="C100" s="284">
        <v>609.76</v>
      </c>
      <c r="D100" s="284">
        <v>591.62487999999996</v>
      </c>
    </row>
    <row r="101" spans="2:4" x14ac:dyDescent="0.25">
      <c r="B101" s="278" t="s">
        <v>403</v>
      </c>
      <c r="C101" s="284">
        <v>36565</v>
      </c>
      <c r="D101" s="284">
        <v>72000</v>
      </c>
    </row>
    <row r="103" spans="2:4" x14ac:dyDescent="0.25">
      <c r="B103" s="49"/>
      <c r="C103" s="275"/>
      <c r="D103" s="275"/>
    </row>
    <row r="104" spans="2:4" ht="15.75" x14ac:dyDescent="0.25">
      <c r="B104" s="282" t="s">
        <v>479</v>
      </c>
      <c r="C104" s="282" t="s">
        <v>470</v>
      </c>
      <c r="D104" s="282" t="s">
        <v>471</v>
      </c>
    </row>
    <row r="105" spans="2:4" x14ac:dyDescent="0.25">
      <c r="B105" s="49"/>
      <c r="C105" s="275"/>
      <c r="D105" s="275"/>
    </row>
    <row r="106" spans="2:4" x14ac:dyDescent="0.25">
      <c r="B106" s="278" t="s">
        <v>411</v>
      </c>
      <c r="C106" s="297">
        <v>0.22500000000000001</v>
      </c>
      <c r="D106" s="297">
        <v>0.22</v>
      </c>
    </row>
    <row r="107" spans="2:4" x14ac:dyDescent="0.25">
      <c r="B107" s="278" t="s">
        <v>416</v>
      </c>
      <c r="C107" s="297">
        <v>0.3</v>
      </c>
      <c r="D107" s="297">
        <v>0.28999999999999998</v>
      </c>
    </row>
    <row r="108" spans="2:4" x14ac:dyDescent="0.25">
      <c r="B108" s="278" t="s">
        <v>419</v>
      </c>
      <c r="C108" s="297">
        <v>0.115</v>
      </c>
      <c r="D108" s="297">
        <v>0.115</v>
      </c>
    </row>
    <row r="109" spans="2:4" x14ac:dyDescent="0.25">
      <c r="B109" s="278" t="s">
        <v>422</v>
      </c>
      <c r="C109" s="297">
        <v>0.13500000000000001</v>
      </c>
      <c r="D109" s="297">
        <v>0.13500000000000001</v>
      </c>
    </row>
    <row r="110" spans="2:4" x14ac:dyDescent="0.25">
      <c r="B110" s="278" t="s">
        <v>425</v>
      </c>
      <c r="C110" s="297">
        <v>1</v>
      </c>
      <c r="D110" s="297">
        <v>1</v>
      </c>
    </row>
    <row r="111" spans="2:4" x14ac:dyDescent="0.25">
      <c r="B111" s="278" t="s">
        <v>429</v>
      </c>
      <c r="C111" s="283">
        <v>4</v>
      </c>
      <c r="D111" s="283">
        <v>4</v>
      </c>
    </row>
    <row r="112" spans="2:4" x14ac:dyDescent="0.25">
      <c r="B112" s="278" t="s">
        <v>431</v>
      </c>
      <c r="C112" s="283">
        <v>8</v>
      </c>
      <c r="D112" s="283">
        <v>8</v>
      </c>
    </row>
    <row r="113" spans="2:4" x14ac:dyDescent="0.25">
      <c r="B113" s="278" t="s">
        <v>433</v>
      </c>
      <c r="C113" s="297">
        <v>1</v>
      </c>
      <c r="D113" s="297">
        <v>1</v>
      </c>
    </row>
  </sheetData>
  <mergeCells count="2">
    <mergeCell ref="C84:D84"/>
    <mergeCell ref="E84:F84"/>
  </mergeCells>
  <conditionalFormatting sqref="B88:B90 B93">
    <cfRule type="cellIs" dxfId="12" priority="11" operator="lessThan">
      <formula>0</formula>
    </cfRule>
  </conditionalFormatting>
  <conditionalFormatting sqref="B32:D32">
    <cfRule type="cellIs" dxfId="11" priority="13" operator="lessThan">
      <formula>0</formula>
    </cfRule>
  </conditionalFormatting>
  <conditionalFormatting sqref="B34:D34">
    <cfRule type="cellIs" dxfId="10" priority="12" operator="lessThan">
      <formula>0</formula>
    </cfRule>
  </conditionalFormatting>
  <conditionalFormatting sqref="B54:D54">
    <cfRule type="cellIs" dxfId="9" priority="14" operator="lessThan">
      <formula>0</formula>
    </cfRule>
  </conditionalFormatting>
  <conditionalFormatting sqref="B56:D83">
    <cfRule type="cellIs" dxfId="8" priority="15" operator="lessThan">
      <formula>0</formula>
    </cfRule>
  </conditionalFormatting>
  <conditionalFormatting sqref="B96:D96">
    <cfRule type="cellIs" dxfId="7" priority="3" operator="lessThan">
      <formula>0</formula>
    </cfRule>
  </conditionalFormatting>
  <conditionalFormatting sqref="B98:D98">
    <cfRule type="cellIs" dxfId="6" priority="4" operator="lessThan">
      <formula>0</formula>
    </cfRule>
  </conditionalFormatting>
  <conditionalFormatting sqref="B103:D103">
    <cfRule type="cellIs" dxfId="5" priority="1" operator="lessThan">
      <formula>0</formula>
    </cfRule>
  </conditionalFormatting>
  <conditionalFormatting sqref="B105:D105">
    <cfRule type="cellIs" dxfId="4" priority="2" operator="lessThan">
      <formula>0</formula>
    </cfRule>
  </conditionalFormatting>
  <conditionalFormatting sqref="B86:F86">
    <cfRule type="cellIs" dxfId="3" priority="9" operator="lessThan">
      <formula>0</formula>
    </cfRule>
  </conditionalFormatting>
  <conditionalFormatting sqref="B94:F94">
    <cfRule type="cellIs" dxfId="2" priority="10" operator="lessThan">
      <formula>0</formula>
    </cfRule>
  </conditionalFormatting>
  <conditionalFormatting sqref="C87:F93">
    <cfRule type="cellIs" dxfId="1" priority="5" operator="lessThan">
      <formula>0</formula>
    </cfRule>
  </conditionalFormatting>
  <conditionalFormatting sqref="E58:F58">
    <cfRule type="cellIs" dxfId="0" priority="24" operator="lessThan">
      <formula>0</formula>
    </cfRule>
  </conditionalFormatting>
  <pageMargins left="0.7" right="0.7" top="0.75" bottom="0.75" header="0.3" footer="0.3"/>
  <pageSetup paperSize="9" orientation="portrait" r:id="rId1"/>
  <ignoredErrors>
    <ignoredError sqref="D36:D47 D49:D52"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ataeHora xmlns="afb88272-00a2-4e04-b671-7bb863cc7f2c" xsi:nil="true"/>
    <TaxCatchAll xmlns="9108d7ba-a074-406d-9762-accac9fcbba6" xsi:nil="true"/>
    <lcf76f155ced4ddcb4097134ff3c332f xmlns="afb88272-00a2-4e04-b671-7bb863cc7f2c">
      <Terms xmlns="http://schemas.microsoft.com/office/infopath/2007/PartnerControls"/>
    </lcf76f155ced4ddcb4097134ff3c332f>
    <Data_x007c_Hora xmlns="afb88272-00a2-4e04-b671-7bb863cc7f2c">2025-09-22T20:56:16+00:00</Data_x007c_Hora>
    <date xmlns="afb88272-00a2-4e04-b671-7bb863cc7f2c" xsi:nil="true"/>
    <Data xmlns="afb88272-00a2-4e04-b671-7bb863cc7f2c">2025-09-22T20:56:16+00:00</Data>
    <Modifica_x00e7__x00e3_o xmlns="afb88272-00a2-4e04-b671-7bb863cc7f2c" xsi:nil="true"/>
  </documentManagement>
</p:properties>
</file>

<file path=customXml/item2.xml>��< ? x m l   v e r s i o n = " 1 . 0 "   e n c o d i n g = " u t f - 1 6 " ? > < D a t a M a s h u p   x m l n s = " h t t p : / / s c h e m a s . m i c r o s o f t . c o m / D a t a M a s h u p " > A A A A A B M D A A B Q S w M E F A A C A A g A R 3 k M V e L + f R u j A A A A 9 g A A A B I A H A B D b 2 5 m a W c v U G F j a 2 F n Z S 5 4 b W w g o h g A K K A U A A A A A A A A A A A A A A A A A A A A A A A A A A A A h Y 8 x D o I w G I W v Q r r T l j p o y E 9 J d J X E a G J c m 1 K h A Q q h x X I 3 B 4 / k F c Q o 6 u b 4 v v c N 7 9 2 v N 0 j H p g 4 u q r e 6 N Q m K M E W B M r L N t S k S N L h z u E I p h 5 2 Q l S h U M M n G x q P N E 1 Q 6 1 8 W E e O + x X + C 2 L w i j N C K n b H u Q p W o E + s j 6 v x x q Y 5 0 w U i E O x 9 c Y z n B E l 5 j R a R O Q G U K m z V d g U / d s f y B s h t o N v e K d C 9 d 7 I H M E 8 v 7 A H 1 B L A w Q U A A I A C A B H e Q x 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3 k M V S i K R 7 g O A A A A E Q A A A B M A H A B G b 3 J t d W x h c y 9 T Z W N 0 a W 9 u M S 5 t I K I Y A C i g F A A A A A A A A A A A A A A A A A A A A A A A A A A A A C t O T S 7 J z M 9 T C I b Q h t Y A U E s B A i 0 A F A A C A A g A R 3 k M V e L + f R u j A A A A 9 g A A A B I A A A A A A A A A A A A A A A A A A A A A A E N v b m Z p Z y 9 Q Y W N r Y W d l L n h t b F B L A Q I t A B Q A A g A I A E d 5 D F U P y u m r p A A A A O k A A A A T A A A A A A A A A A A A A A A A A O 8 A A A B b Q 2 9 u d G V u d F 9 U e X B l c 1 0 u e G 1 s U E s B A i 0 A F A A C A A g A R 3 k M 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x o 5 6 j Y r o 9 F i M z q O W B Q T W 8 A A A A A A g A A A A A A E G Y A A A A B A A A g A A A A q 1 1 k U y P 3 Y m w p n G g / m k F C R U 8 m G 5 B P P U s C i 2 H B F X S Q u i A A A A A A D o A A A A A C A A A g A A A A M I o H G U + N h l 1 S Q V x k E A O 0 p Y p U 1 8 + N D o o M H t q a B a e V / z R Q A A A A k C S l H k w M 2 m e S h 9 x f n S g H d 2 O B t q s T d d G 0 H U 2 / H z 1 i J k k T G 1 u q i i N b P A a h 8 V 2 Q m 0 + x T y 8 a S p k 4 P H 7 J X / W 5 K v U u S t P e W e j U T 4 a A c i l 0 v s 0 e Y o F A A A A A g E l c m w o 6 4 8 B l P H d L 9 i o L z N 4 m W N 9 T a 8 V 4 n / x b v W A t 3 I j c 6 A H k 6 n S 2 4 U i 0 n 2 K o V E q G b v i y i / v + 8 j J C b h 8 Y S s X B Q g = = < / 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8D9D93294865B149A093518205D4D370" ma:contentTypeVersion="22" ma:contentTypeDescription="Crie um novo documento." ma:contentTypeScope="" ma:versionID="e4ead39637a0603c2d6a3a5cdd9245b2">
  <xsd:schema xmlns:xsd="http://www.w3.org/2001/XMLSchema" xmlns:xs="http://www.w3.org/2001/XMLSchema" xmlns:p="http://schemas.microsoft.com/office/2006/metadata/properties" xmlns:ns2="afb88272-00a2-4e04-b671-7bb863cc7f2c" xmlns:ns3="9108d7ba-a074-406d-9762-accac9fcbba6" targetNamespace="http://schemas.microsoft.com/office/2006/metadata/properties" ma:root="true" ma:fieldsID="208eaf7bb9574299a4d640c86d9265a6" ns2:_="" ns3:_="">
    <xsd:import namespace="afb88272-00a2-4e04-b671-7bb863cc7f2c"/>
    <xsd:import namespace="9108d7ba-a074-406d-9762-accac9fcbb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DataeHora" minOccurs="0"/>
                <xsd:element ref="ns2:Data" minOccurs="0"/>
                <xsd:element ref="ns2:date" minOccurs="0"/>
                <xsd:element ref="ns2:Modifica_x00e7__x00e3_o" minOccurs="0"/>
                <xsd:element ref="ns2:MediaServiceBillingMetadata" minOccurs="0"/>
                <xsd:element ref="ns2:MediaLengthInSeconds" minOccurs="0"/>
                <xsd:element ref="ns2:Data_x007c_Hor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88272-00a2-4e04-b671-7bb863cc7f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Marcações de imagem"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DataeHora" ma:index="22" nillable="true" ma:displayName="Data e Hora" ma:default="[today]" ma:format="DateTime" ma:internalName="DataeHora">
      <xsd:simpleType>
        <xsd:restriction base="dms:DateTime"/>
      </xsd:simpleType>
    </xsd:element>
    <xsd:element name="Data" ma:index="23" nillable="true" ma:displayName="Data" ma:default="[today]" ma:format="DateOnly" ma:internalName="Data">
      <xsd:simpleType>
        <xsd:restriction base="dms:DateTime"/>
      </xsd:simpleType>
    </xsd:element>
    <xsd:element name="date" ma:index="24" nillable="true" ma:displayName="date" ma:format="DateOnly" ma:internalName="date">
      <xsd:simpleType>
        <xsd:restriction base="dms:DateTime"/>
      </xsd:simpleType>
    </xsd:element>
    <xsd:element name="Modifica_x00e7__x00e3_o" ma:index="25" nillable="true" ma:displayName="Modificação" ma:format="DateOnly" ma:internalName="Modifica_x00e7__x00e3_o">
      <xsd:simpleType>
        <xsd:restriction base="dms:DateTim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element name="Data_x007c_Hora" ma:index="28" nillable="true" ma:displayName="Data | Hora" ma:default="[today]" ma:format="DateOnly" ma:internalName="Data_x007c_Hor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108d7ba-a074-406d-9762-accac9fcbba6"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16" nillable="true" ma:displayName="Taxonomy Catch All Column" ma:hidden="true" ma:list="{dcc8cf11-ac0b-406d-9a1e-adf10c40209f}" ma:internalName="TaxCatchAll" ma:showField="CatchAllData" ma:web="9108d7ba-a074-406d-9762-accac9fcbb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BE569C-2C12-4A59-9304-6139937834F7}">
  <ds:schemaRefs>
    <ds:schemaRef ds:uri="http://www.w3.org/XML/1998/namespace"/>
    <ds:schemaRef ds:uri="http://schemas.microsoft.com/office/infopath/2007/PartnerControls"/>
    <ds:schemaRef ds:uri="http://schemas.openxmlformats.org/package/2006/metadata/core-properties"/>
    <ds:schemaRef ds:uri="http://purl.org/dc/terms/"/>
    <ds:schemaRef ds:uri="http://purl.org/dc/elements/1.1/"/>
    <ds:schemaRef ds:uri="afb88272-00a2-4e04-b671-7bb863cc7f2c"/>
    <ds:schemaRef ds:uri="http://schemas.microsoft.com/office/2006/documentManagement/types"/>
    <ds:schemaRef ds:uri="9108d7ba-a074-406d-9762-accac9fcbba6"/>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B2A7DD5-F99E-4DE0-8F14-748BB8C37015}">
  <ds:schemaRefs>
    <ds:schemaRef ds:uri="http://schemas.microsoft.com/DataMashup"/>
  </ds:schemaRefs>
</ds:datastoreItem>
</file>

<file path=customXml/itemProps3.xml><?xml version="1.0" encoding="utf-8"?>
<ds:datastoreItem xmlns:ds="http://schemas.openxmlformats.org/officeDocument/2006/customXml" ds:itemID="{0EFEF028-5A9D-4458-913B-DE99EA8833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88272-00a2-4e04-b671-7bb863cc7f2c"/>
    <ds:schemaRef ds:uri="9108d7ba-a074-406d-9762-accac9fcbb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0D83209-1DAC-4B4D-8B2C-057F38312F16}">
  <ds:schemaRefs>
    <ds:schemaRef ds:uri="http://schemas.microsoft.com/sharepoint/v3/contenttype/forms"/>
  </ds:schemaRefs>
</ds:datastoreItem>
</file>

<file path=docMetadata/LabelInfo.xml><?xml version="1.0" encoding="utf-8"?>
<clbl:labelList xmlns:clbl="http://schemas.microsoft.com/office/2020/mipLabelMetadata">
  <clbl:label id="{f398df9c-fd0c-4829-a003-c770a1c4a063}" enabled="0" method="" siteId="{f398df9c-fd0c-4829-a003-c770a1c4a0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1</vt:i4>
      </vt:variant>
    </vt:vector>
  </HeadingPairs>
  <TitlesOfParts>
    <vt:vector size="10" baseType="lpstr">
      <vt:lpstr>PLANO TÁTICO</vt:lpstr>
      <vt:lpstr>DRE</vt:lpstr>
      <vt:lpstr>FLUXO DE CAIXA</vt:lpstr>
      <vt:lpstr>META PESSOAL</vt:lpstr>
      <vt:lpstr>Orçamento Pessoal</vt:lpstr>
      <vt:lpstr>INVESTIMENTOS</vt:lpstr>
      <vt:lpstr>PRODUTOS</vt:lpstr>
      <vt:lpstr>INDICADORES</vt:lpstr>
      <vt:lpstr>Apr</vt:lpstr>
      <vt:lpstr>'FLUXO DE CAIXA'!Area_de_impressao</vt:lpstr>
    </vt:vector>
  </TitlesOfParts>
  <Manager/>
  <Company>SMF - Secretaria de Finanças do Municipio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Hiromi Nishimura</dc:creator>
  <cp:keywords/>
  <dc:description/>
  <cp:lastModifiedBy>Wesley Alexandre Luz de Brito</cp:lastModifiedBy>
  <cp:revision/>
  <dcterms:created xsi:type="dcterms:W3CDTF">2018-07-23T13:36:34Z</dcterms:created>
  <dcterms:modified xsi:type="dcterms:W3CDTF">2025-11-04T21:19:43Z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0x0101008D9D93294865B149A093518205D4D370</vt:lpwstr>
  </property>
  <property fmtid="{D5CDD505-2E9C-101B-9397-08002B2CF9AE}" pid="3" name="MediaServiceImageTags">
    <vt:lpwstr/>
  </property>
</Properties>
</file>